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3/Q2/Press Release/"/>
    </mc:Choice>
  </mc:AlternateContent>
  <xr:revisionPtr revIDLastSave="0" documentId="8_{6F928056-8B6B-425E-9F61-E2E098EB162B}" xr6:coauthVersionLast="47" xr6:coauthVersionMax="47" xr10:uidLastSave="{00000000-0000-0000-0000-000000000000}"/>
  <bookViews>
    <workbookView xWindow="57480" yWindow="-120" windowWidth="29040" windowHeight="15840" tabRatio="832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Stat of Comp Income" sheetId="4" r:id="rId4"/>
    <sheet name="4. Cons Balance Sheet" sheetId="5" r:id="rId5"/>
    <sheet name="5. Cons Stat of CF" sheetId="6" r:id="rId6"/>
    <sheet name="6. Cons Stat of Chang in Equity" sheetId="7" r:id="rId7"/>
    <sheet name="7. Segment Reporting" sheetId="8" r:id="rId8"/>
    <sheet name="8. Earnings per share" sheetId="9" r:id="rId9"/>
    <sheet name="9. Shareholders equity" sheetId="10" r:id="rId10"/>
    <sheet name="10. Operational performance" sheetId="11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1" l="1"/>
  <c r="F28" i="2"/>
  <c r="G28" i="2"/>
  <c r="H12" i="11"/>
  <c r="H13" i="11"/>
  <c r="H14" i="11"/>
  <c r="H11" i="11"/>
  <c r="H6" i="11"/>
  <c r="H16" i="11"/>
  <c r="H21" i="11"/>
  <c r="H23" i="11"/>
  <c r="H26" i="11"/>
  <c r="H27" i="11"/>
  <c r="H28" i="11"/>
  <c r="H25" i="11"/>
  <c r="H30" i="11"/>
  <c r="H35" i="11"/>
  <c r="H36" i="11"/>
  <c r="H37" i="11"/>
  <c r="H38" i="11"/>
  <c r="H39" i="11"/>
  <c r="H40" i="11"/>
  <c r="H44" i="11"/>
  <c r="H45" i="11"/>
  <c r="H46" i="11"/>
  <c r="H47" i="11"/>
  <c r="H48" i="11"/>
  <c r="H52" i="11"/>
  <c r="H53" i="11"/>
  <c r="H54" i="11"/>
  <c r="G12" i="11"/>
  <c r="G13" i="11"/>
  <c r="G14" i="11"/>
  <c r="G11" i="11"/>
  <c r="G6" i="11"/>
  <c r="G16" i="11"/>
  <c r="G21" i="11"/>
  <c r="G23" i="11"/>
  <c r="G26" i="11"/>
  <c r="G27" i="11"/>
  <c r="G28" i="11"/>
  <c r="G25" i="11"/>
  <c r="G30" i="11"/>
  <c r="G35" i="11"/>
  <c r="G36" i="11"/>
  <c r="G37" i="11"/>
  <c r="G38" i="11"/>
  <c r="G39" i="11"/>
  <c r="G40" i="11"/>
  <c r="G44" i="11"/>
  <c r="G45" i="11"/>
  <c r="G46" i="11"/>
  <c r="G47" i="11"/>
  <c r="G48" i="11"/>
  <c r="G52" i="11"/>
  <c r="G53" i="11"/>
  <c r="G54" i="11"/>
  <c r="F12" i="11"/>
  <c r="F13" i="11"/>
  <c r="F14" i="11"/>
  <c r="F11" i="11"/>
  <c r="F6" i="11"/>
  <c r="F16" i="11"/>
  <c r="F21" i="11"/>
  <c r="F23" i="11"/>
  <c r="F26" i="11"/>
  <c r="F27" i="11"/>
  <c r="F28" i="11"/>
  <c r="F25" i="11"/>
  <c r="F30" i="11"/>
  <c r="F35" i="11"/>
  <c r="F36" i="11"/>
  <c r="F37" i="11"/>
  <c r="F38" i="11"/>
  <c r="F39" i="11"/>
  <c r="F40" i="11"/>
  <c r="F44" i="11"/>
  <c r="F45" i="11"/>
  <c r="F46" i="11"/>
  <c r="F47" i="11"/>
  <c r="F48" i="11"/>
  <c r="F52" i="11"/>
  <c r="F53" i="11"/>
  <c r="F54" i="11"/>
  <c r="E12" i="11"/>
  <c r="E13" i="11"/>
  <c r="E14" i="11"/>
  <c r="E11" i="11"/>
  <c r="E6" i="11"/>
  <c r="E16" i="11"/>
  <c r="E21" i="11"/>
  <c r="E23" i="11"/>
  <c r="E26" i="11"/>
  <c r="E27" i="11"/>
  <c r="E28" i="11"/>
  <c r="E25" i="11"/>
  <c r="E30" i="11"/>
  <c r="E35" i="11"/>
  <c r="E36" i="11"/>
  <c r="E37" i="11"/>
  <c r="E38" i="11"/>
  <c r="E39" i="11"/>
  <c r="E40" i="11"/>
  <c r="E44" i="11"/>
  <c r="E45" i="11"/>
  <c r="E46" i="11"/>
  <c r="E47" i="11"/>
  <c r="E48" i="11"/>
  <c r="E52" i="11"/>
  <c r="E53" i="11"/>
  <c r="E54" i="11"/>
  <c r="D12" i="11"/>
  <c r="D13" i="11"/>
  <c r="D14" i="11"/>
  <c r="D11" i="11"/>
  <c r="D6" i="11"/>
  <c r="D16" i="11"/>
  <c r="D21" i="11"/>
  <c r="D23" i="11"/>
  <c r="D26" i="11"/>
  <c r="D27" i="11"/>
  <c r="D28" i="11"/>
  <c r="D25" i="11"/>
  <c r="D30" i="11"/>
  <c r="D35" i="11"/>
  <c r="D36" i="11"/>
  <c r="D37" i="11"/>
  <c r="D38" i="11"/>
  <c r="D40" i="11"/>
  <c r="D44" i="11"/>
  <c r="D45" i="11"/>
  <c r="D47" i="11"/>
  <c r="D48" i="11"/>
  <c r="D53" i="11"/>
  <c r="D54" i="11"/>
  <c r="C12" i="11"/>
  <c r="C13" i="11"/>
  <c r="C14" i="11"/>
  <c r="C11" i="11"/>
  <c r="C6" i="11"/>
  <c r="C16" i="11"/>
  <c r="C21" i="11"/>
  <c r="C23" i="11"/>
  <c r="C26" i="11"/>
  <c r="C27" i="11"/>
  <c r="C28" i="11"/>
  <c r="C25" i="11"/>
  <c r="C30" i="11"/>
  <c r="C35" i="11"/>
  <c r="C36" i="11"/>
  <c r="C37" i="11"/>
  <c r="C38" i="11"/>
  <c r="C40" i="11"/>
  <c r="C44" i="11"/>
  <c r="C45" i="11"/>
  <c r="C47" i="11"/>
  <c r="C48" i="11"/>
  <c r="C53" i="11"/>
  <c r="C54" i="11"/>
  <c r="H9" i="11"/>
  <c r="H19" i="11"/>
  <c r="G9" i="11"/>
  <c r="G19" i="11"/>
  <c r="F9" i="11"/>
  <c r="F19" i="11"/>
  <c r="E9" i="11"/>
  <c r="E19" i="11"/>
  <c r="D9" i="11"/>
  <c r="D19" i="11"/>
  <c r="C9" i="11"/>
  <c r="C19" i="11"/>
  <c r="H8" i="11"/>
  <c r="H18" i="11"/>
  <c r="G8" i="11"/>
  <c r="G18" i="11"/>
  <c r="F8" i="11"/>
  <c r="F18" i="11"/>
  <c r="E8" i="11"/>
  <c r="E18" i="11"/>
  <c r="D8" i="11"/>
  <c r="D18" i="11"/>
  <c r="C8" i="11"/>
  <c r="C18" i="11"/>
  <c r="H7" i="11"/>
  <c r="H17" i="11"/>
  <c r="G7" i="11"/>
  <c r="G17" i="11"/>
  <c r="F7" i="11"/>
  <c r="F17" i="11"/>
  <c r="E7" i="11"/>
  <c r="E17" i="11"/>
  <c r="D7" i="11"/>
  <c r="D17" i="11"/>
  <c r="C7" i="11"/>
  <c r="C17" i="11"/>
  <c r="B3" i="11"/>
  <c r="B3" i="10"/>
  <c r="B3" i="9"/>
  <c r="B3" i="8"/>
  <c r="B3" i="7"/>
  <c r="B3" i="6"/>
  <c r="B3" i="5"/>
  <c r="F5" i="4"/>
  <c r="E5" i="4"/>
  <c r="D5" i="4"/>
  <c r="C5" i="4"/>
  <c r="B3" i="4"/>
  <c r="B3" i="3"/>
  <c r="F50" i="2"/>
  <c r="F51" i="2"/>
  <c r="F52" i="2"/>
  <c r="F53" i="2"/>
  <c r="F55" i="2"/>
  <c r="F54" i="2"/>
  <c r="F56" i="2"/>
  <c r="F57" i="2"/>
  <c r="F58" i="2"/>
  <c r="F60" i="2"/>
  <c r="F61" i="2"/>
  <c r="F62" i="2"/>
  <c r="F63" i="2"/>
  <c r="E50" i="2"/>
  <c r="E51" i="2"/>
  <c r="E52" i="2"/>
  <c r="E53" i="2"/>
  <c r="E55" i="2"/>
  <c r="E54" i="2"/>
  <c r="E56" i="2"/>
  <c r="E57" i="2"/>
  <c r="E58" i="2"/>
  <c r="E60" i="2"/>
  <c r="E61" i="2"/>
  <c r="E62" i="2"/>
  <c r="E63" i="2"/>
  <c r="D50" i="2"/>
  <c r="D51" i="2"/>
  <c r="D52" i="2"/>
  <c r="D53" i="2"/>
  <c r="D55" i="2"/>
  <c r="D54" i="2"/>
  <c r="D56" i="2"/>
  <c r="D57" i="2"/>
  <c r="D58" i="2"/>
  <c r="D60" i="2"/>
  <c r="D61" i="2"/>
  <c r="D62" i="2"/>
  <c r="D63" i="2"/>
  <c r="C50" i="2"/>
  <c r="C51" i="2"/>
  <c r="C52" i="2"/>
  <c r="C53" i="2"/>
  <c r="C55" i="2"/>
  <c r="C54" i="2"/>
  <c r="C56" i="2"/>
  <c r="C57" i="2"/>
  <c r="C58" i="2"/>
  <c r="C60" i="2"/>
  <c r="C61" i="2"/>
  <c r="C62" i="2"/>
  <c r="C63" i="2"/>
  <c r="G45" i="2"/>
  <c r="F45" i="2"/>
  <c r="G43" i="2"/>
  <c r="F43" i="2"/>
  <c r="G30" i="2"/>
  <c r="F30" i="2"/>
</calcChain>
</file>

<file path=xl/sharedStrings.xml><?xml version="1.0" encoding="utf-8"?>
<sst xmlns="http://schemas.openxmlformats.org/spreadsheetml/2006/main" count="395" uniqueCount="241">
  <si>
    <t>TOMTOM FINANCIAL DATA PACK Q2 '23</t>
  </si>
  <si>
    <t>Key figures</t>
  </si>
  <si>
    <t>Second quarter and half year 2023 results</t>
  </si>
  <si>
    <t>(€ in thousands, unless stated otherwise)</t>
  </si>
  <si>
    <t>Q2 '23</t>
  </si>
  <si>
    <t>Q2 '22</t>
  </si>
  <si>
    <t>y.o.y. change</t>
  </si>
  <si>
    <t>H1 '23</t>
  </si>
  <si>
    <t>H1 '22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</si>
  <si>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</si>
  <si>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</si>
  <si>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</si>
  <si>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</si>
  <si>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</si>
  <si>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</si>
  <si>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</si>
  <si>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</si>
  <si>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</si>
  <si>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</si>
  <si>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</si>
  <si>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</si>
  <si>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</si>
  <si>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¹ Free cash flow excludes restructuring payments related to the Maps realignment announced in June 2022</t>
  </si>
  <si>
    <t xml:space="preserve">Automotive </t>
  </si>
  <si>
    <t xml:space="preserve">Enterprise </t>
  </si>
  <si>
    <t>Location Technology revenue</t>
  </si>
  <si>
    <t>Segment EBITDA</t>
  </si>
  <si>
    <t>EBITDA margin (%)</t>
  </si>
  <si>
    <t>Segment EBIT</t>
  </si>
  <si>
    <t>EBIT margin (%)</t>
  </si>
  <si>
    <t>(€ in thousands)</t>
  </si>
  <si>
    <t>Automotive reported revenue</t>
  </si>
  <si>
    <t>Movement of Automotive deferred revenue</t>
  </si>
  <si>
    <t>Operational revenue</t>
  </si>
  <si>
    <t>Consumer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</si>
  <si>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</si>
  <si>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</si>
  <si>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</si>
  <si>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</si>
  <si>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</si>
  <si>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</si>
  <si>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</si>
  <si>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 payments</t>
  </si>
  <si>
    <t>Investments in property, plant and equipment, and intangible assets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</si>
  <si>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</si>
  <si>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</si>
  <si>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</si>
  <si>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</si>
  <si>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</si>
  <si>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</si>
  <si>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</si>
  <si>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</si>
  <si>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</si>
  <si>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</si>
  <si>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</si>
  <si>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Q1 '22</t>
  </si>
  <si>
    <t>Q3 '22</t>
  </si>
  <si>
    <t>Q4 '22</t>
  </si>
  <si>
    <t>Q1 '23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</si>
  <si>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</si>
  <si>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</si>
  <si>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</si>
  <si>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</si>
  <si>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</si>
  <si>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</si>
  <si>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</si>
  <si>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</si>
  <si>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</si>
  <si>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</si>
  <si>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r>
      <t>Net result</t>
    </r>
    <r>
      <rPr>
        <b/>
        <vertAlign val="superscript"/>
        <sz val="10"/>
        <color rgb="FF000000"/>
        <rFont val="Arial"/>
      </rPr>
      <t>1</t>
    </r>
  </si>
  <si>
    <r>
      <rPr>
        <vertAlign val="superscript"/>
        <sz val="8"/>
        <color rgb="FF000000"/>
        <rFont val="Arial"/>
      </rPr>
      <t>1</t>
    </r>
    <r>
      <rPr>
        <sz val="8"/>
        <color rgb="FF000000"/>
        <rFont val="Arial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</si>
  <si>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</si>
  <si>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</si>
  <si>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</si>
  <si>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</si>
  <si>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</si>
  <si>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</si>
  <si>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NET RESULT</t>
  </si>
  <si>
    <r>
      <rPr>
        <b/>
        <sz val="10"/>
        <color rgb="FF000000"/>
        <rFont val="Arial"/>
      </rPr>
      <t>OTHER COMPREHENSIVE INCOME</t>
    </r>
    <r>
      <rPr>
        <b/>
        <vertAlign val="superscript"/>
        <sz val="10"/>
        <color rgb="FF000000"/>
        <rFont val="Arial"/>
      </rPr>
      <t>1</t>
    </r>
  </si>
  <si>
    <t>Items that will not be reclassified to profit or loss</t>
  </si>
  <si>
    <t>Actuarial gain on defined benefit plans</t>
  </si>
  <si>
    <t>Fair value remeasurement of financial instruments</t>
  </si>
  <si>
    <t>Items that may be subsequently reclassified to profit or loss</t>
  </si>
  <si>
    <t>Currency translation differences</t>
  </si>
  <si>
    <t>OTHER COMPREHENSIVE INCOME FOR THE PERIOD</t>
  </si>
  <si>
    <r>
      <rPr>
        <b/>
        <sz val="10"/>
        <color rgb="FF000000"/>
        <rFont val="Arial"/>
      </rPr>
      <t>TOTAL COMPREHENSIVE INCOME FOR THE PERIOD</t>
    </r>
    <r>
      <rPr>
        <b/>
        <vertAlign val="superscript"/>
        <sz val="10"/>
        <color rgb="FF000000"/>
        <rFont val="Arial"/>
      </rPr>
      <t>2</t>
    </r>
  </si>
  <si>
    <t>Attributable to:</t>
  </si>
  <si>
    <t>- Equity holders of the parent</t>
  </si>
  <si>
    <t>- Non-controlling interests</t>
  </si>
  <si>
    <r>
      <rPr>
        <vertAlign val="superscript"/>
        <sz val="8"/>
        <color rgb="FF000000"/>
        <rFont val="Arial"/>
      </rPr>
      <t>1</t>
    </r>
    <r>
      <rPr>
        <sz val="8"/>
        <color rgb="FF000000"/>
        <rFont val="Arial"/>
      </rPr>
      <t xml:space="preserve"> </t>
    </r>
    <r>
      <rPr>
        <sz val="8"/>
        <color rgb="FF000000"/>
        <rFont val="Arial"/>
      </rPr>
      <t xml:space="preserve"> Items of other comprehensive income are presented net of tax.</t>
    </r>
  </si>
  <si>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 </t>
    </r>
    <r>
      <rPr>
        <sz val="8"/>
        <color rgb="FF000000"/>
        <rFont val="Arial"/>
      </rPr>
      <t>Fully attributable to equity holders of the parent.</t>
    </r>
  </si>
  <si>
    <t>Consolidated condensed balance sheet</t>
  </si>
  <si>
    <t>31-Dec-21</t>
  </si>
  <si>
    <t>31-Mar-22</t>
  </si>
  <si>
    <t>30-Jun-22</t>
  </si>
  <si>
    <t>30-Sep-22</t>
  </si>
  <si>
    <t>31-Dec-22</t>
  </si>
  <si>
    <t>31-Mar-23</t>
  </si>
  <si>
    <t>30-Jun-23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</si>
  <si>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</si>
  <si>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</si>
  <si>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</si>
  <si>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</si>
  <si>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</si>
  <si>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</si>
  <si>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</si>
  <si>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</si>
  <si>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</si>
  <si>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</si>
  <si>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</si>
  <si>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</si>
  <si>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</si>
  <si>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</si>
  <si>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</si>
  <si>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</si>
  <si>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</si>
  <si>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</si>
  <si>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</si>
  <si>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</si>
  <si>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</si>
  <si>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</si>
  <si>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</si>
  <si>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</si>
  <si>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</si>
  <si>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</si>
  <si>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</si>
  <si>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</si>
  <si>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</si>
  <si>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</si>
  <si>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</si>
  <si>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</si>
  <si>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</si>
  <si>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</si>
  <si>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</si>
  <si>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</si>
  <si>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</si>
  <si>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</si>
  <si>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</si>
  <si>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</si>
  <si>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</si>
  <si>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</si>
  <si>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</si>
  <si>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</si>
  <si>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</si>
  <si>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</si>
  <si>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</si>
  <si>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</si>
  <si>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</si>
  <si>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</si>
  <si>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</si>
  <si>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</si>
  <si>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Change in fixed-term deposits</t>
  </si>
  <si>
    <t>Cash flow from investing activities</t>
  </si>
  <si>
    <t>Payment of lease liabilities</t>
  </si>
  <si>
    <t>Proceeds on issue of ordinary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</si>
  <si>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</si>
  <si>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</si>
  <si>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</si>
  <si>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</si>
  <si>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</si>
  <si>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</si>
  <si>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r>
      <t>Restructuring-related cash flow</t>
    </r>
    <r>
      <rPr>
        <sz val="10"/>
        <color rgb="FF000000"/>
        <rFont val="Calibri"/>
        <family val="2"/>
      </rPr>
      <t>¹</t>
    </r>
  </si>
  <si>
    <t>Free cash flow excluding restructuring</t>
  </si>
  <si>
    <t>¹ Restructuring-related cash flows are related to the Maps realignment announced in June 2022.</t>
  </si>
  <si>
    <t>Consolidated statement of changes in equity</t>
  </si>
  <si>
    <t>Share capital</t>
  </si>
  <si>
    <t>Share premium</t>
  </si>
  <si>
    <t>Treasury shares</t>
  </si>
  <si>
    <r>
      <rPr>
        <b/>
        <sz val="10"/>
        <color rgb="FF000000"/>
        <rFont val="Arial"/>
      </rPr>
      <t>Other reserves</t>
    </r>
    <r>
      <rPr>
        <b/>
        <vertAlign val="superscript"/>
        <sz val="10"/>
        <color rgb="FF000000"/>
        <rFont val="Arial"/>
      </rPr>
      <t>1</t>
    </r>
  </si>
  <si>
    <t>Accumulated deficit</t>
  </si>
  <si>
    <t>BALANCE AS AT 1 JANUARY 2022</t>
  </si>
  <si>
    <t>COMPREHENSIVE INCOME</t>
  </si>
  <si>
    <t>Result for the year</t>
  </si>
  <si>
    <t>OTHER COMPREHENSIVE INCOME²</t>
  </si>
  <si>
    <t>TOTAL OTHER COMPREHENSIVE INCOME</t>
  </si>
  <si>
    <t>TOTAL COMPREHENSIVE INCOME</t>
  </si>
  <si>
    <t>TRANSACTIONS WITH OWNERS</t>
  </si>
  <si>
    <t>Stock compensation expenses</t>
  </si>
  <si>
    <t>Reissuance of shares</t>
  </si>
  <si>
    <t>Reclassification from liability</t>
  </si>
  <si>
    <t>OTHER MOVEMENTS</t>
  </si>
  <si>
    <t>Transfers between reserves</t>
  </si>
  <si>
    <t>BALANCE AS AT 30 JUNE 2022</t>
  </si>
  <si>
    <t>BALANCE AS AT 1 JANUARY 2023</t>
  </si>
  <si>
    <t>BALANCE AS AT 30 JUNE 2023</t>
  </si>
  <si>
    <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Other reserves include the Legal reserve, the Stock compensation reserve, and the Revaluation reserve.</t>
    </r>
  </si>
  <si>
    <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The items of other comprehensive Income are presented net of tax (if applicable).</t>
    </r>
  </si>
  <si>
    <t>Segment reporting</t>
  </si>
  <si>
    <t>External customers</t>
  </si>
  <si>
    <t>Inter-segment</t>
  </si>
  <si>
    <t>Eliminations</t>
  </si>
  <si>
    <t>Revenue by nature</t>
  </si>
  <si>
    <t>License revenue</t>
  </si>
  <si>
    <t>Service revenue</t>
  </si>
  <si>
    <t>Sale of goods revenue</t>
  </si>
  <si>
    <t>Revenue by timing of revenue recognition</t>
  </si>
  <si>
    <t>Goods and services transferred at a point in time</t>
  </si>
  <si>
    <t>Goods and services transferred over time</t>
  </si>
  <si>
    <t>EBITDA</t>
  </si>
  <si>
    <t>Total segment EBIT</t>
  </si>
  <si>
    <r>
      <t>Unallocated expenses</t>
    </r>
    <r>
      <rPr>
        <sz val="10"/>
        <color rgb="FF000000"/>
        <rFont val="Calibri"/>
        <family val="2"/>
      </rPr>
      <t>¹</t>
    </r>
  </si>
  <si>
    <t>Financial income/(expense)</t>
  </si>
  <si>
    <t>RESULT BEFORE TAX</t>
  </si>
  <si>
    <r>
      <rPr>
        <sz val="10"/>
        <color rgb="FF000000"/>
        <rFont val="Calibri"/>
        <family val="2"/>
      </rPr>
      <t>¹</t>
    </r>
    <r>
      <rPr>
        <sz val="10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Unallocated expenses in H1 '23 include a gain of €2.4 million from the release of restructuring provision from Maps realignment (H1 '22: €31 million charge)</t>
    </r>
  </si>
  <si>
    <t>Earnings per share</t>
  </si>
  <si>
    <t>Earnings (€ in thousands)</t>
  </si>
  <si>
    <t>Net result attributed to equity holders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</si>
  <si>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</si>
  <si>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</si>
  <si>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</si>
  <si>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</si>
  <si>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</si>
  <si>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Shareholder's equity</t>
  </si>
  <si>
    <t>Unaudited</t>
  </si>
  <si>
    <t>Audited</t>
  </si>
  <si>
    <t>Number</t>
  </si>
  <si>
    <t>€ in thousands</t>
  </si>
  <si>
    <t>Ordinary shares</t>
  </si>
  <si>
    <t>Preferred shares</t>
  </si>
  <si>
    <t>Total authorised</t>
  </si>
  <si>
    <t>Issued and fully paid</t>
  </si>
  <si>
    <t>Of which held in treasury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</si>
  <si>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</si>
  <si>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</si>
  <si>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</si>
  <si>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</si>
  <si>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</si>
  <si>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</si>
  <si>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</si>
  <si>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</si>
  <si>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</si>
  <si>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</si>
  <si>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</si>
  <si>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</si>
  <si>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</si>
  <si>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</si>
  <si>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r>
      <rPr>
        <b/>
        <sz val="10"/>
        <color rgb="FF000000"/>
        <rFont val="Arial"/>
        <family val="2"/>
      </rPr>
      <t>FCF</t>
    </r>
    <r>
      <rPr>
        <b/>
        <vertAlign val="superscript"/>
        <sz val="10"/>
        <color rgb="FF000000"/>
        <rFont val="Arial"/>
        <family val="2"/>
      </rPr>
      <t>1</t>
    </r>
  </si>
  <si>
    <t>FCF to net cash movement</t>
  </si>
  <si>
    <r>
      <t>Restructuring related cash flow</t>
    </r>
    <r>
      <rPr>
        <sz val="10"/>
        <color rgb="FF000000"/>
        <rFont val="Calibri"/>
        <family val="2"/>
      </rPr>
      <t>¹</t>
    </r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</si>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</sst>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,;&quot;-&quot;#,##0,;#,##0,;_(@_)"/>
    <numFmt numFmtId="165" formatCode="#0%;&quot;-&quot;#0%;&quot;—&quot;\%;_(@_)"/>
    <numFmt numFmtId="166" formatCode="#0%;&quot;-&quot;#0%;#0%;_(@_)"/>
    <numFmt numFmtId="167" formatCode="#,##0%;&quot;-&quot;#,##0%;#,##0%;_(@_)"/>
    <numFmt numFmtId="168" formatCode="#0%_);\(#0%\);&quot;—&quot;\%_);_(@_)"/>
    <numFmt numFmtId="169" formatCode="d\ mmmm\ yyyy"/>
    <numFmt numFmtId="170" formatCode="* #,##0,;* &quot;-&quot;#,##0,;* #,##0,;_(@_)"/>
    <numFmt numFmtId="171" formatCode="#,##0.00;&quot;-&quot;#,##0.00;#,##0.00;_(@_)"/>
    <numFmt numFmtId="172" formatCode="#,##0;&quot;-&quot;#,##0;#,##0;_(@_)"/>
  </numFmts>
  <fonts count="31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sz val="16"/>
      <color rgb="FF000000"/>
      <name val="Arial"/>
    </font>
    <font>
      <b/>
      <sz val="10"/>
      <color rgb="FF004B7F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sz val="8"/>
      <color rgb="FF000000"/>
      <name val="Arial"/>
    </font>
    <font>
      <sz val="10"/>
      <name val="Arial"/>
    </font>
    <font>
      <b/>
      <sz val="10"/>
      <color rgb="FFB6B6B6"/>
      <name val="Arial"/>
    </font>
    <font>
      <b/>
      <sz val="10"/>
      <color rgb="FF616161"/>
      <name val="Arial"/>
    </font>
    <font>
      <i/>
      <sz val="8"/>
      <color rgb="FF000000"/>
      <name val="Arial"/>
    </font>
    <font>
      <b/>
      <i/>
      <sz val="10"/>
      <color rgb="FF000000"/>
      <name val="Arial"/>
    </font>
    <font>
      <b/>
      <vertAlign val="superscript"/>
      <sz val="10"/>
      <color rgb="FF000000"/>
      <name val="Arial"/>
    </font>
    <font>
      <vertAlign val="superscript"/>
      <sz val="8"/>
      <color rgb="FF000000"/>
      <name val="Arial"/>
    </font>
    <font>
      <b/>
      <sz val="10"/>
      <color rgb="FF000000"/>
      <name val="Arial"/>
      <family val="2"/>
    </font>
    <font>
      <i/>
      <sz val="10"/>
      <name val="Arial"/>
      <family val="2"/>
    </font>
    <font>
      <sz val="8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name val="Arial"/>
      <family val="2"/>
    </font>
    <font>
      <b/>
      <sz val="10"/>
      <color rgb="FF616161"/>
      <name val="Arial"/>
      <family val="2"/>
    </font>
    <font>
      <b/>
      <sz val="18"/>
      <color rgb="FF000000"/>
      <name val="Arial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 style="thin">
        <color rgb="FF8DC3EB"/>
      </top>
      <bottom style="medium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 style="medium">
        <color rgb="FF8DC3EB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351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right" vertical="top" wrapText="1"/>
    </xf>
    <xf numFmtId="0" fontId="9" fillId="4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4" fontId="1" fillId="4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horizontal="right" wrapText="1"/>
    </xf>
    <xf numFmtId="166" fontId="1" fillId="2" borderId="0" xfId="0" applyNumberFormat="1" applyFont="1" applyFill="1" applyAlignment="1">
      <alignment horizontal="right" wrapText="1"/>
    </xf>
    <xf numFmtId="164" fontId="1" fillId="4" borderId="0" xfId="0" applyNumberFormat="1" applyFont="1" applyFill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164" fontId="1" fillId="4" borderId="4" xfId="0" applyNumberFormat="1" applyFont="1" applyFill="1" applyBorder="1" applyAlignment="1">
      <alignment horizontal="right" wrapText="1"/>
    </xf>
    <xf numFmtId="0" fontId="9" fillId="2" borderId="5" xfId="0" applyFont="1" applyFill="1" applyBorder="1" applyAlignment="1">
      <alignment wrapText="1"/>
    </xf>
    <xf numFmtId="164" fontId="9" fillId="3" borderId="5" xfId="0" applyNumberFormat="1" applyFont="1" applyFill="1" applyBorder="1" applyAlignment="1">
      <alignment horizontal="right" wrapText="1"/>
    </xf>
    <xf numFmtId="164" fontId="9" fillId="2" borderId="5" xfId="0" applyNumberFormat="1" applyFont="1" applyFill="1" applyBorder="1" applyAlignment="1">
      <alignment horizontal="right" wrapText="1"/>
    </xf>
    <xf numFmtId="166" fontId="9" fillId="2" borderId="5" xfId="0" applyNumberFormat="1" applyFont="1" applyFill="1" applyBorder="1" applyAlignment="1">
      <alignment horizontal="right" wrapText="1"/>
    </xf>
    <xf numFmtId="164" fontId="9" fillId="4" borderId="5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wrapText="1"/>
    </xf>
    <xf numFmtId="164" fontId="9" fillId="3" borderId="6" xfId="0" applyNumberFormat="1" applyFont="1" applyFill="1" applyBorder="1" applyAlignment="1">
      <alignment horizontal="right" wrapText="1"/>
    </xf>
    <xf numFmtId="164" fontId="9" fillId="2" borderId="6" xfId="0" applyNumberFormat="1" applyFont="1" applyFill="1" applyBorder="1" applyAlignment="1">
      <alignment horizontal="right" wrapText="1"/>
    </xf>
    <xf numFmtId="165" fontId="9" fillId="2" borderId="6" xfId="0" applyNumberFormat="1" applyFont="1" applyFill="1" applyBorder="1" applyAlignment="1">
      <alignment horizontal="right" wrapText="1"/>
    </xf>
    <xf numFmtId="164" fontId="9" fillId="4" borderId="6" xfId="0" applyNumberFormat="1" applyFont="1" applyFill="1" applyBorder="1" applyAlignment="1">
      <alignment horizontal="right" wrapText="1"/>
    </xf>
    <xf numFmtId="166" fontId="9" fillId="2" borderId="6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wrapText="1"/>
    </xf>
    <xf numFmtId="166" fontId="10" fillId="3" borderId="0" xfId="0" applyNumberFormat="1" applyFont="1" applyFill="1" applyAlignment="1">
      <alignment horizontal="right" wrapText="1"/>
    </xf>
    <xf numFmtId="166" fontId="10" fillId="2" borderId="0" xfId="0" applyNumberFormat="1" applyFont="1" applyFill="1" applyAlignment="1">
      <alignment horizontal="right" wrapText="1"/>
    </xf>
    <xf numFmtId="166" fontId="10" fillId="4" borderId="0" xfId="0" applyNumberFormat="1" applyFont="1" applyFill="1" applyAlignment="1">
      <alignment horizontal="right" wrapText="1"/>
    </xf>
    <xf numFmtId="165" fontId="1" fillId="2" borderId="4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right" wrapText="1"/>
    </xf>
    <xf numFmtId="165" fontId="1" fillId="4" borderId="4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wrapText="1"/>
    </xf>
    <xf numFmtId="166" fontId="10" fillId="4" borderId="1" xfId="0" applyNumberFormat="1" applyFont="1" applyFill="1" applyBorder="1" applyAlignment="1">
      <alignment horizontal="right" wrapText="1"/>
    </xf>
    <xf numFmtId="166" fontId="10" fillId="2" borderId="1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wrapText="1"/>
    </xf>
    <xf numFmtId="164" fontId="9" fillId="3" borderId="7" xfId="0" applyNumberFormat="1" applyFont="1" applyFill="1" applyBorder="1" applyAlignment="1">
      <alignment horizontal="right" wrapText="1"/>
    </xf>
    <xf numFmtId="164" fontId="9" fillId="2" borderId="7" xfId="0" applyNumberFormat="1" applyFont="1" applyFill="1" applyBorder="1" applyAlignment="1">
      <alignment horizontal="right" wrapText="1"/>
    </xf>
    <xf numFmtId="166" fontId="9" fillId="2" borderId="7" xfId="0" applyNumberFormat="1" applyFont="1" applyFill="1" applyBorder="1" applyAlignment="1">
      <alignment horizontal="right" wrapText="1"/>
    </xf>
    <xf numFmtId="164" fontId="9" fillId="4" borderId="7" xfId="0" applyNumberFormat="1" applyFont="1" applyFill="1" applyBorder="1" applyAlignment="1">
      <alignment horizontal="right" wrapText="1"/>
    </xf>
    <xf numFmtId="165" fontId="9" fillId="2" borderId="7" xfId="0" applyNumberFormat="1" applyFont="1" applyFill="1" applyBorder="1" applyAlignment="1">
      <alignment horizontal="right" wrapText="1"/>
    </xf>
    <xf numFmtId="164" fontId="9" fillId="4" borderId="3" xfId="0" applyNumberFormat="1" applyFont="1" applyFill="1" applyBorder="1" applyAlignment="1">
      <alignment horizontal="right" wrapText="1"/>
    </xf>
    <xf numFmtId="164" fontId="9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166" fontId="1" fillId="4" borderId="4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166" fontId="1" fillId="4" borderId="1" xfId="0" applyNumberFormat="1" applyFont="1" applyFill="1" applyBorder="1" applyAlignment="1">
      <alignment horizontal="right" wrapText="1"/>
    </xf>
    <xf numFmtId="166" fontId="1" fillId="2" borderId="1" xfId="0" applyNumberFormat="1" applyFont="1" applyFill="1" applyBorder="1" applyAlignment="1">
      <alignment horizontal="right" wrapText="1"/>
    </xf>
    <xf numFmtId="167" fontId="9" fillId="2" borderId="7" xfId="0" applyNumberFormat="1" applyFont="1" applyFill="1" applyBorder="1" applyAlignment="1">
      <alignment horizontal="right" wrapText="1"/>
    </xf>
    <xf numFmtId="168" fontId="1" fillId="4" borderId="4" xfId="0" applyNumberFormat="1" applyFont="1" applyFill="1" applyBorder="1" applyAlignment="1">
      <alignment horizontal="right" wrapText="1"/>
    </xf>
    <xf numFmtId="168" fontId="1" fillId="2" borderId="4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164" fontId="1" fillId="3" borderId="0" xfId="0" applyNumberFormat="1" applyFont="1" applyFill="1" applyAlignment="1">
      <alignment wrapText="1"/>
    </xf>
    <xf numFmtId="0" fontId="12" fillId="0" borderId="4" xfId="0" applyFont="1" applyBorder="1" applyAlignment="1">
      <alignment vertical="center" wrapText="1"/>
    </xf>
    <xf numFmtId="164" fontId="1" fillId="3" borderId="8" xfId="0" applyNumberFormat="1" applyFont="1" applyFill="1" applyBorder="1" applyAlignment="1">
      <alignment wrapText="1"/>
    </xf>
    <xf numFmtId="169" fontId="9" fillId="2" borderId="1" xfId="0" applyNumberFormat="1" applyFont="1" applyFill="1" applyBorder="1" applyAlignment="1">
      <alignment horizontal="right" vertical="top" wrapText="1"/>
    </xf>
    <xf numFmtId="169" fontId="9" fillId="3" borderId="2" xfId="0" applyNumberFormat="1" applyFont="1" applyFill="1" applyBorder="1" applyAlignment="1">
      <alignment horizontal="right" vertical="top" wrapText="1"/>
    </xf>
    <xf numFmtId="169" fontId="9" fillId="2" borderId="2" xfId="0" applyNumberFormat="1" applyFont="1" applyFill="1" applyBorder="1" applyAlignment="1">
      <alignment horizontal="right" vertical="top" wrapText="1"/>
    </xf>
    <xf numFmtId="0" fontId="1" fillId="2" borderId="10" xfId="0" applyFont="1" applyFill="1" applyBorder="1" applyAlignment="1">
      <alignment wrapText="1"/>
    </xf>
    <xf numFmtId="164" fontId="1" fillId="3" borderId="10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164" fontId="1" fillId="3" borderId="6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wrapText="1"/>
    </xf>
    <xf numFmtId="164" fontId="9" fillId="3" borderId="11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wrapText="1"/>
    </xf>
    <xf numFmtId="164" fontId="9" fillId="2" borderId="4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0" fontId="9" fillId="2" borderId="5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1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9" fillId="0" borderId="3" xfId="0" applyFont="1" applyBorder="1" applyAlignment="1">
      <alignment horizontal="right" vertical="top" wrapText="1"/>
    </xf>
    <xf numFmtId="0" fontId="9" fillId="5" borderId="2" xfId="0" applyFont="1" applyFill="1" applyBorder="1" applyAlignment="1">
      <alignment horizontal="right" vertical="top" wrapText="1"/>
    </xf>
    <xf numFmtId="0" fontId="9" fillId="6" borderId="2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9" fillId="7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 indent="2"/>
    </xf>
    <xf numFmtId="164" fontId="1" fillId="5" borderId="3" xfId="0" applyNumberFormat="1" applyFont="1" applyFill="1" applyBorder="1" applyAlignment="1">
      <alignment horizontal="right" wrapText="1"/>
    </xf>
    <xf numFmtId="164" fontId="1" fillId="6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164" fontId="1" fillId="7" borderId="3" xfId="0" applyNumberFormat="1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left" wrapText="1" indent="2"/>
    </xf>
    <xf numFmtId="164" fontId="1" fillId="2" borderId="12" xfId="0" applyNumberFormat="1" applyFont="1" applyFill="1" applyBorder="1" applyAlignment="1">
      <alignment horizontal="right" wrapText="1"/>
    </xf>
    <xf numFmtId="164" fontId="1" fillId="5" borderId="12" xfId="0" applyNumberFormat="1" applyFont="1" applyFill="1" applyBorder="1" applyAlignment="1">
      <alignment horizontal="right" wrapText="1"/>
    </xf>
    <xf numFmtId="164" fontId="1" fillId="6" borderId="12" xfId="0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164" fontId="1" fillId="7" borderId="12" xfId="0" applyNumberFormat="1" applyFont="1" applyFill="1" applyBorder="1" applyAlignment="1">
      <alignment horizontal="right" wrapText="1"/>
    </xf>
    <xf numFmtId="0" fontId="9" fillId="2" borderId="13" xfId="0" applyFont="1" applyFill="1" applyBorder="1" applyAlignment="1">
      <alignment wrapText="1"/>
    </xf>
    <xf numFmtId="164" fontId="9" fillId="2" borderId="13" xfId="0" applyNumberFormat="1" applyFont="1" applyFill="1" applyBorder="1" applyAlignment="1">
      <alignment horizontal="right" wrapText="1"/>
    </xf>
    <xf numFmtId="164" fontId="9" fillId="5" borderId="13" xfId="0" applyNumberFormat="1" applyFont="1" applyFill="1" applyBorder="1" applyAlignment="1">
      <alignment horizontal="right" wrapText="1"/>
    </xf>
    <xf numFmtId="164" fontId="9" fillId="6" borderId="13" xfId="0" applyNumberFormat="1" applyFont="1" applyFill="1" applyBorder="1" applyAlignment="1">
      <alignment horizontal="right" wrapText="1"/>
    </xf>
    <xf numFmtId="164" fontId="9" fillId="7" borderId="13" xfId="0" applyNumberFormat="1" applyFont="1" applyFill="1" applyBorder="1" applyAlignment="1">
      <alignment horizontal="right" wrapText="1"/>
    </xf>
    <xf numFmtId="164" fontId="1" fillId="5" borderId="4" xfId="0" applyNumberFormat="1" applyFont="1" applyFill="1" applyBorder="1" applyAlignment="1">
      <alignment horizontal="right" wrapText="1"/>
    </xf>
    <xf numFmtId="164" fontId="1" fillId="6" borderId="4" xfId="0" applyNumberFormat="1" applyFont="1" applyFill="1" applyBorder="1" applyAlignment="1">
      <alignment horizontal="right" wrapText="1"/>
    </xf>
    <xf numFmtId="164" fontId="1" fillId="7" borderId="4" xfId="0" applyNumberFormat="1" applyFont="1" applyFill="1" applyBorder="1" applyAlignment="1">
      <alignment horizontal="right" wrapText="1"/>
    </xf>
    <xf numFmtId="164" fontId="9" fillId="5" borderId="6" xfId="0" applyNumberFormat="1" applyFont="1" applyFill="1" applyBorder="1" applyAlignment="1">
      <alignment horizontal="right" wrapText="1"/>
    </xf>
    <xf numFmtId="164" fontId="9" fillId="6" borderId="6" xfId="0" applyNumberFormat="1" applyFont="1" applyFill="1" applyBorder="1" applyAlignment="1">
      <alignment horizontal="right" wrapText="1"/>
    </xf>
    <xf numFmtId="164" fontId="9" fillId="7" borderId="6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left" wrapText="1"/>
    </xf>
    <xf numFmtId="166" fontId="10" fillId="2" borderId="4" xfId="0" applyNumberFormat="1" applyFont="1" applyFill="1" applyBorder="1" applyAlignment="1">
      <alignment horizontal="right" wrapText="1"/>
    </xf>
    <xf numFmtId="165" fontId="10" fillId="5" borderId="4" xfId="0" applyNumberFormat="1" applyFont="1" applyFill="1" applyBorder="1" applyAlignment="1">
      <alignment horizontal="right" wrapText="1"/>
    </xf>
    <xf numFmtId="165" fontId="10" fillId="6" borderId="4" xfId="0" applyNumberFormat="1" applyFont="1" applyFill="1" applyBorder="1" applyAlignment="1">
      <alignment horizontal="right" wrapText="1"/>
    </xf>
    <xf numFmtId="165" fontId="10" fillId="7" borderId="4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right" wrapText="1"/>
    </xf>
    <xf numFmtId="0" fontId="1" fillId="6" borderId="6" xfId="0" applyFont="1" applyFill="1" applyBorder="1" applyAlignment="1">
      <alignment horizontal="right" wrapText="1"/>
    </xf>
    <xf numFmtId="0" fontId="1" fillId="7" borderId="6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64" fontId="1" fillId="5" borderId="0" xfId="0" applyNumberFormat="1" applyFont="1" applyFill="1" applyAlignment="1">
      <alignment horizontal="right" wrapText="1"/>
    </xf>
    <xf numFmtId="164" fontId="1" fillId="6" borderId="0" xfId="0" applyNumberFormat="1" applyFont="1" applyFill="1" applyAlignment="1">
      <alignment horizontal="right" wrapText="1"/>
    </xf>
    <xf numFmtId="164" fontId="1" fillId="7" borderId="0" xfId="0" applyNumberFormat="1" applyFont="1" applyFill="1" applyAlignment="1">
      <alignment horizontal="right" wrapText="1"/>
    </xf>
    <xf numFmtId="0" fontId="1" fillId="2" borderId="4" xfId="0" applyFont="1" applyFill="1" applyBorder="1" applyAlignment="1">
      <alignment horizontal="left" wrapText="1" indent="1"/>
    </xf>
    <xf numFmtId="0" fontId="1" fillId="5" borderId="4" xfId="0" applyFont="1" applyFill="1" applyBorder="1" applyAlignment="1">
      <alignment horizontal="right" wrapText="1"/>
    </xf>
    <xf numFmtId="0" fontId="1" fillId="6" borderId="4" xfId="0" applyFont="1" applyFill="1" applyBorder="1" applyAlignment="1">
      <alignment horizontal="right" wrapText="1"/>
    </xf>
    <xf numFmtId="0" fontId="1" fillId="7" borderId="4" xfId="0" applyFont="1" applyFill="1" applyBorder="1" applyAlignment="1">
      <alignment horizontal="right" wrapText="1"/>
    </xf>
    <xf numFmtId="0" fontId="10" fillId="2" borderId="0" xfId="0" applyFont="1" applyFill="1" applyAlignment="1">
      <alignment horizontal="left" wrapText="1"/>
    </xf>
    <xf numFmtId="165" fontId="10" fillId="5" borderId="0" xfId="0" applyNumberFormat="1" applyFont="1" applyFill="1" applyAlignment="1">
      <alignment horizontal="right" wrapText="1"/>
    </xf>
    <xf numFmtId="165" fontId="10" fillId="6" borderId="0" xfId="0" applyNumberFormat="1" applyFont="1" applyFill="1" applyAlignment="1">
      <alignment horizontal="right" wrapText="1"/>
    </xf>
    <xf numFmtId="165" fontId="10" fillId="7" borderId="0" xfId="0" applyNumberFormat="1" applyFont="1" applyFill="1" applyAlignment="1">
      <alignment horizontal="right" wrapText="1"/>
    </xf>
    <xf numFmtId="0" fontId="10" fillId="5" borderId="0" xfId="0" applyFont="1" applyFill="1" applyAlignment="1">
      <alignment horizontal="right" wrapText="1"/>
    </xf>
    <xf numFmtId="0" fontId="10" fillId="6" borderId="0" xfId="0" applyFont="1" applyFill="1" applyAlignment="1">
      <alignment horizontal="right" wrapText="1"/>
    </xf>
    <xf numFmtId="0" fontId="10" fillId="7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7" borderId="0" xfId="0" applyFont="1" applyFill="1" applyAlignment="1">
      <alignment horizontal="right" wrapText="1"/>
    </xf>
    <xf numFmtId="170" fontId="1" fillId="0" borderId="4" xfId="0" applyNumberFormat="1" applyFont="1" applyBorder="1" applyAlignment="1">
      <alignment wrapText="1"/>
    </xf>
    <xf numFmtId="170" fontId="9" fillId="0" borderId="6" xfId="0" applyNumberFormat="1" applyFont="1" applyBorder="1" applyAlignment="1">
      <alignment wrapText="1"/>
    </xf>
    <xf numFmtId="0" fontId="9" fillId="2" borderId="0" xfId="0" applyFont="1" applyFill="1" applyAlignment="1">
      <alignment horizontal="left" wrapText="1"/>
    </xf>
    <xf numFmtId="0" fontId="1" fillId="5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9" fillId="0" borderId="0" xfId="0" applyFont="1" applyAlignment="1">
      <alignment wrapText="1"/>
    </xf>
    <xf numFmtId="164" fontId="9" fillId="5" borderId="7" xfId="0" applyNumberFormat="1" applyFont="1" applyFill="1" applyBorder="1" applyAlignment="1">
      <alignment horizontal="right" wrapText="1"/>
    </xf>
    <xf numFmtId="164" fontId="9" fillId="6" borderId="7" xfId="0" applyNumberFormat="1" applyFont="1" applyFill="1" applyBorder="1" applyAlignment="1">
      <alignment horizontal="right" wrapText="1"/>
    </xf>
    <xf numFmtId="164" fontId="9" fillId="7" borderId="7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164" fontId="1" fillId="0" borderId="3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right" wrapText="1"/>
    </xf>
    <xf numFmtId="164" fontId="1" fillId="5" borderId="1" xfId="0" applyNumberFormat="1" applyFont="1" applyFill="1" applyBorder="1" applyAlignment="1">
      <alignment horizontal="right" wrapText="1"/>
    </xf>
    <xf numFmtId="164" fontId="1" fillId="6" borderId="1" xfId="0" applyNumberFormat="1" applyFont="1" applyFill="1" applyBorder="1" applyAlignment="1">
      <alignment horizontal="right" wrapText="1"/>
    </xf>
    <xf numFmtId="164" fontId="1" fillId="7" borderId="1" xfId="0" applyNumberFormat="1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171" fontId="1" fillId="0" borderId="3" xfId="0" applyNumberFormat="1" applyFont="1" applyBorder="1" applyAlignment="1">
      <alignment horizontal="right" wrapText="1"/>
    </xf>
    <xf numFmtId="171" fontId="1" fillId="5" borderId="3" xfId="0" applyNumberFormat="1" applyFont="1" applyFill="1" applyBorder="1" applyAlignment="1">
      <alignment horizontal="right" wrapText="1"/>
    </xf>
    <xf numFmtId="171" fontId="1" fillId="6" borderId="3" xfId="0" applyNumberFormat="1" applyFont="1" applyFill="1" applyBorder="1" applyAlignment="1">
      <alignment horizontal="right" wrapText="1"/>
    </xf>
    <xf numFmtId="171" fontId="1" fillId="7" borderId="3" xfId="0" applyNumberFormat="1" applyFont="1" applyFill="1" applyBorder="1" applyAlignment="1">
      <alignment horizontal="right" wrapText="1"/>
    </xf>
    <xf numFmtId="171" fontId="1" fillId="0" borderId="1" xfId="0" applyNumberFormat="1" applyFont="1" applyBorder="1" applyAlignment="1">
      <alignment horizontal="right" wrapText="1"/>
    </xf>
    <xf numFmtId="171" fontId="1" fillId="5" borderId="1" xfId="0" applyNumberFormat="1" applyFont="1" applyFill="1" applyBorder="1" applyAlignment="1">
      <alignment horizontal="right" wrapText="1"/>
    </xf>
    <xf numFmtId="171" fontId="1" fillId="6" borderId="1" xfId="0" applyNumberFormat="1" applyFont="1" applyFill="1" applyBorder="1" applyAlignment="1">
      <alignment horizontal="right" wrapText="1"/>
    </xf>
    <xf numFmtId="171" fontId="1" fillId="7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" fillId="2" borderId="14" xfId="0" applyFont="1" applyFill="1" applyBorder="1" applyAlignment="1">
      <alignment horizontal="right" wrapText="1"/>
    </xf>
    <xf numFmtId="0" fontId="9" fillId="0" borderId="7" xfId="0" applyFont="1" applyBorder="1" applyAlignment="1">
      <alignment wrapText="1"/>
    </xf>
    <xf numFmtId="0" fontId="9" fillId="7" borderId="0" xfId="0" applyFont="1" applyFill="1" applyAlignment="1">
      <alignment horizontal="right" wrapText="1"/>
    </xf>
    <xf numFmtId="0" fontId="9" fillId="2" borderId="3" xfId="0" applyFont="1" applyFill="1" applyBorder="1" applyAlignment="1">
      <alignment wrapText="1"/>
    </xf>
    <xf numFmtId="0" fontId="9" fillId="5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69" fontId="9" fillId="5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9" fillId="0" borderId="6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9" fillId="0" borderId="7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5" borderId="3" xfId="0" applyFont="1" applyFill="1" applyBorder="1" applyAlignment="1">
      <alignment horizontal="right" wrapText="1"/>
    </xf>
    <xf numFmtId="164" fontId="9" fillId="2" borderId="0" xfId="0" applyNumberFormat="1" applyFont="1" applyFill="1" applyAlignment="1">
      <alignment horizontal="right" wrapText="1"/>
    </xf>
    <xf numFmtId="164" fontId="9" fillId="5" borderId="0" xfId="0" applyNumberFormat="1" applyFont="1" applyFill="1" applyAlignment="1">
      <alignment horizontal="right" wrapText="1"/>
    </xf>
    <xf numFmtId="0" fontId="1" fillId="0" borderId="14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right" wrapText="1"/>
    </xf>
    <xf numFmtId="0" fontId="9" fillId="0" borderId="15" xfId="0" applyFont="1" applyBorder="1" applyAlignment="1">
      <alignment wrapText="1"/>
    </xf>
    <xf numFmtId="164" fontId="9" fillId="2" borderId="15" xfId="0" applyNumberFormat="1" applyFont="1" applyFill="1" applyBorder="1" applyAlignment="1">
      <alignment horizontal="right" wrapText="1"/>
    </xf>
    <xf numFmtId="164" fontId="9" fillId="5" borderId="15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164" fontId="1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4" xfId="0" applyNumberFormat="1" applyFont="1" applyBorder="1" applyAlignment="1">
      <alignment wrapText="1"/>
    </xf>
    <xf numFmtId="164" fontId="1" fillId="5" borderId="4" xfId="0" applyNumberFormat="1" applyFont="1" applyFill="1" applyBorder="1" applyAlignment="1">
      <alignment horizontal="right" vertical="top" wrapText="1"/>
    </xf>
    <xf numFmtId="164" fontId="9" fillId="0" borderId="7" xfId="0" applyNumberFormat="1" applyFont="1" applyBorder="1" applyAlignment="1">
      <alignment wrapText="1"/>
    </xf>
    <xf numFmtId="164" fontId="9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164" fontId="1" fillId="5" borderId="6" xfId="0" applyNumberFormat="1" applyFont="1" applyFill="1" applyBorder="1" applyAlignment="1">
      <alignment horizontal="right" wrapText="1"/>
    </xf>
    <xf numFmtId="164" fontId="1" fillId="6" borderId="6" xfId="0" applyNumberFormat="1" applyFont="1" applyFill="1" applyBorder="1" applyAlignment="1">
      <alignment horizontal="right" wrapText="1"/>
    </xf>
    <xf numFmtId="164" fontId="1" fillId="7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wrapText="1" indent="2"/>
    </xf>
    <xf numFmtId="0" fontId="1" fillId="0" borderId="4" xfId="0" applyFont="1" applyBorder="1" applyAlignment="1">
      <alignment horizontal="left" wrapText="1" indent="2"/>
    </xf>
    <xf numFmtId="0" fontId="1" fillId="0" borderId="3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right" wrapText="1"/>
    </xf>
    <xf numFmtId="0" fontId="1" fillId="2" borderId="16" xfId="0" applyFont="1" applyFill="1" applyBorder="1" applyAlignment="1">
      <alignment vertical="top" wrapText="1"/>
    </xf>
    <xf numFmtId="0" fontId="9" fillId="5" borderId="16" xfId="0" applyFont="1" applyFill="1" applyBorder="1" applyAlignment="1">
      <alignment horizontal="right" wrapText="1"/>
    </xf>
    <xf numFmtId="0" fontId="1" fillId="6" borderId="16" xfId="0" applyFont="1" applyFill="1" applyBorder="1" applyAlignment="1">
      <alignment horizontal="right" wrapText="1"/>
    </xf>
    <xf numFmtId="0" fontId="1" fillId="7" borderId="16" xfId="0" applyFont="1" applyFill="1" applyBorder="1" applyAlignment="1">
      <alignment horizontal="right" wrapText="1"/>
    </xf>
    <xf numFmtId="0" fontId="9" fillId="0" borderId="17" xfId="0" applyFont="1" applyBorder="1" applyAlignment="1">
      <alignment wrapText="1"/>
    </xf>
    <xf numFmtId="164" fontId="9" fillId="2" borderId="17" xfId="0" applyNumberFormat="1" applyFont="1" applyFill="1" applyBorder="1" applyAlignment="1">
      <alignment horizontal="right" wrapText="1"/>
    </xf>
    <xf numFmtId="164" fontId="9" fillId="5" borderId="17" xfId="0" applyNumberFormat="1" applyFont="1" applyFill="1" applyBorder="1" applyAlignment="1">
      <alignment horizontal="right" wrapText="1"/>
    </xf>
    <xf numFmtId="164" fontId="9" fillId="6" borderId="17" xfId="0" applyNumberFormat="1" applyFont="1" applyFill="1" applyBorder="1" applyAlignment="1">
      <alignment horizontal="right" wrapText="1"/>
    </xf>
    <xf numFmtId="164" fontId="9" fillId="7" borderId="17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vertical="top" wrapText="1"/>
    </xf>
    <xf numFmtId="164" fontId="1" fillId="5" borderId="0" xfId="0" applyNumberFormat="1" applyFont="1" applyFill="1" applyAlignment="1">
      <alignment wrapText="1"/>
    </xf>
    <xf numFmtId="164" fontId="1" fillId="6" borderId="7" xfId="0" applyNumberFormat="1" applyFont="1" applyFill="1" applyBorder="1" applyAlignment="1">
      <alignment horizontal="right" wrapText="1"/>
    </xf>
    <xf numFmtId="164" fontId="1" fillId="7" borderId="7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 wrapText="1"/>
    </xf>
    <xf numFmtId="164" fontId="9" fillId="0" borderId="3" xfId="0" applyNumberFormat="1" applyFont="1" applyBorder="1" applyAlignment="1">
      <alignment wrapText="1"/>
    </xf>
    <xf numFmtId="164" fontId="9" fillId="5" borderId="3" xfId="0" applyNumberFormat="1" applyFont="1" applyFill="1" applyBorder="1" applyAlignment="1">
      <alignment horizontal="right" wrapText="1"/>
    </xf>
    <xf numFmtId="166" fontId="10" fillId="2" borderId="0" xfId="0" applyNumberFormat="1" applyFont="1" applyFill="1" applyAlignment="1">
      <alignment wrapText="1"/>
    </xf>
    <xf numFmtId="166" fontId="10" fillId="5" borderId="0" xfId="0" applyNumberFormat="1" applyFont="1" applyFill="1" applyAlignment="1">
      <alignment wrapText="1"/>
    </xf>
    <xf numFmtId="166" fontId="10" fillId="6" borderId="0" xfId="0" applyNumberFormat="1" applyFont="1" applyFill="1" applyAlignment="1">
      <alignment wrapText="1"/>
    </xf>
    <xf numFmtId="166" fontId="10" fillId="7" borderId="0" xfId="0" applyNumberFormat="1" applyFont="1" applyFill="1" applyAlignment="1">
      <alignment wrapText="1"/>
    </xf>
    <xf numFmtId="164" fontId="9" fillId="5" borderId="4" xfId="0" applyNumberFormat="1" applyFont="1" applyFill="1" applyBorder="1" applyAlignment="1">
      <alignment horizontal="right" wrapText="1"/>
    </xf>
    <xf numFmtId="164" fontId="9" fillId="6" borderId="4" xfId="0" applyNumberFormat="1" applyFont="1" applyFill="1" applyBorder="1" applyAlignment="1">
      <alignment horizontal="right" wrapText="1"/>
    </xf>
    <xf numFmtId="164" fontId="9" fillId="7" borderId="4" xfId="0" applyNumberFormat="1" applyFont="1" applyFill="1" applyBorder="1" applyAlignment="1">
      <alignment horizontal="right" wrapText="1"/>
    </xf>
    <xf numFmtId="164" fontId="9" fillId="7" borderId="0" xfId="0" applyNumberFormat="1" applyFont="1" applyFill="1" applyAlignment="1">
      <alignment horizontal="right" wrapText="1"/>
    </xf>
    <xf numFmtId="166" fontId="10" fillId="2" borderId="1" xfId="0" applyNumberFormat="1" applyFont="1" applyFill="1" applyBorder="1" applyAlignment="1">
      <alignment wrapText="1"/>
    </xf>
    <xf numFmtId="166" fontId="10" fillId="5" borderId="1" xfId="0" applyNumberFormat="1" applyFont="1" applyFill="1" applyBorder="1" applyAlignment="1">
      <alignment wrapText="1"/>
    </xf>
    <xf numFmtId="166" fontId="10" fillId="6" borderId="1" xfId="0" applyNumberFormat="1" applyFont="1" applyFill="1" applyBorder="1" applyAlignment="1">
      <alignment wrapText="1"/>
    </xf>
    <xf numFmtId="166" fontId="10" fillId="7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9" fillId="2" borderId="3" xfId="0" applyFont="1" applyFill="1" applyBorder="1" applyAlignment="1">
      <alignment horizontal="left" wrapText="1"/>
    </xf>
    <xf numFmtId="164" fontId="9" fillId="0" borderId="3" xfId="0" applyNumberFormat="1" applyFont="1" applyBorder="1" applyAlignment="1">
      <alignment horizontal="right" wrapText="1"/>
    </xf>
    <xf numFmtId="0" fontId="14" fillId="2" borderId="0" xfId="0" applyFont="1" applyFill="1" applyAlignment="1">
      <alignment wrapText="1"/>
    </xf>
    <xf numFmtId="164" fontId="1" fillId="0" borderId="0" xfId="0" applyNumberFormat="1" applyFont="1" applyAlignment="1">
      <alignment horizontal="right" wrapText="1"/>
    </xf>
    <xf numFmtId="164" fontId="9" fillId="0" borderId="7" xfId="0" applyNumberFormat="1" applyFont="1" applyBorder="1" applyAlignment="1">
      <alignment horizontal="right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9" fillId="2" borderId="10" xfId="0" applyFont="1" applyFill="1" applyBorder="1" applyAlignment="1">
      <alignment horizontal="left" wrapText="1"/>
    </xf>
    <xf numFmtId="0" fontId="1" fillId="2" borderId="0" xfId="0" applyFont="1" applyFill="1" applyAlignment="1">
      <alignment wrapText="1" indent="2"/>
    </xf>
    <xf numFmtId="0" fontId="10" fillId="2" borderId="6" xfId="0" applyFont="1" applyFill="1" applyBorder="1" applyAlignment="1">
      <alignment wrapText="1"/>
    </xf>
    <xf numFmtId="0" fontId="10" fillId="5" borderId="6" xfId="0" applyFont="1" applyFill="1" applyBorder="1" applyAlignment="1">
      <alignment horizontal="right" wrapText="1"/>
    </xf>
    <xf numFmtId="0" fontId="10" fillId="7" borderId="6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left" wrapText="1"/>
    </xf>
    <xf numFmtId="169" fontId="9" fillId="5" borderId="3" xfId="0" applyNumberFormat="1" applyFont="1" applyFill="1" applyBorder="1" applyAlignment="1">
      <alignment horizontal="right" vertical="top" wrapText="1"/>
    </xf>
    <xf numFmtId="169" fontId="9" fillId="7" borderId="3" xfId="0" applyNumberFormat="1" applyFont="1" applyFill="1" applyBorder="1" applyAlignment="1">
      <alignment horizontal="right" vertical="top" wrapText="1"/>
    </xf>
    <xf numFmtId="172" fontId="1" fillId="5" borderId="3" xfId="0" applyNumberFormat="1" applyFont="1" applyFill="1" applyBorder="1" applyAlignment="1">
      <alignment horizontal="right" wrapText="1"/>
    </xf>
    <xf numFmtId="172" fontId="1" fillId="7" borderId="3" xfId="0" applyNumberFormat="1" applyFont="1" applyFill="1" applyBorder="1" applyAlignment="1">
      <alignment horizontal="right" wrapText="1"/>
    </xf>
    <xf numFmtId="172" fontId="1" fillId="5" borderId="4" xfId="0" applyNumberFormat="1" applyFont="1" applyFill="1" applyBorder="1" applyAlignment="1">
      <alignment horizontal="right" wrapText="1"/>
    </xf>
    <xf numFmtId="172" fontId="1" fillId="7" borderId="4" xfId="0" applyNumberFormat="1" applyFont="1" applyFill="1" applyBorder="1" applyAlignment="1">
      <alignment horizontal="right" wrapText="1"/>
    </xf>
    <xf numFmtId="172" fontId="9" fillId="5" borderId="7" xfId="0" applyNumberFormat="1" applyFont="1" applyFill="1" applyBorder="1" applyAlignment="1">
      <alignment horizontal="right" wrapText="1"/>
    </xf>
    <xf numFmtId="172" fontId="9" fillId="7" borderId="7" xfId="0" applyNumberFormat="1" applyFont="1" applyFill="1" applyBorder="1" applyAlignment="1">
      <alignment horizontal="right" wrapText="1"/>
    </xf>
    <xf numFmtId="172" fontId="1" fillId="5" borderId="0" xfId="0" applyNumberFormat="1" applyFont="1" applyFill="1" applyAlignment="1">
      <alignment horizontal="right" wrapText="1"/>
    </xf>
    <xf numFmtId="172" fontId="1" fillId="7" borderId="0" xfId="0" applyNumberFormat="1" applyFont="1" applyFill="1" applyAlignment="1">
      <alignment horizontal="right" wrapText="1"/>
    </xf>
    <xf numFmtId="172" fontId="1" fillId="5" borderId="1" xfId="0" applyNumberFormat="1" applyFont="1" applyFill="1" applyBorder="1" applyAlignment="1">
      <alignment horizontal="right" wrapText="1"/>
    </xf>
    <xf numFmtId="172" fontId="1" fillId="7" borderId="1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164" fontId="1" fillId="2" borderId="0" xfId="0" applyNumberFormat="1" applyFont="1" applyFill="1" applyAlignment="1">
      <alignment wrapText="1"/>
    </xf>
    <xf numFmtId="164" fontId="9" fillId="2" borderId="6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wrapText="1"/>
    </xf>
    <xf numFmtId="164" fontId="9" fillId="2" borderId="7" xfId="0" applyNumberFormat="1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15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9" fillId="5" borderId="7" xfId="0" applyNumberFormat="1" applyFont="1" applyFill="1" applyBorder="1" applyAlignment="1">
      <alignment wrapText="1"/>
    </xf>
    <xf numFmtId="0" fontId="19" fillId="2" borderId="6" xfId="0" applyFont="1" applyFill="1" applyBorder="1" applyAlignment="1">
      <alignment wrapText="1"/>
    </xf>
    <xf numFmtId="0" fontId="20" fillId="0" borderId="4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21" fillId="2" borderId="9" xfId="0" applyFont="1" applyFill="1" applyBorder="1" applyAlignment="1">
      <alignment vertical="top"/>
    </xf>
    <xf numFmtId="0" fontId="23" fillId="0" borderId="0" xfId="0" applyFont="1" applyAlignment="1">
      <alignment wrapText="1"/>
    </xf>
    <xf numFmtId="0" fontId="23" fillId="0" borderId="8" xfId="0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19" fillId="2" borderId="11" xfId="0" applyFont="1" applyFill="1" applyBorder="1" applyAlignment="1">
      <alignment wrapText="1"/>
    </xf>
    <xf numFmtId="164" fontId="19" fillId="3" borderId="11" xfId="0" applyNumberFormat="1" applyFont="1" applyFill="1" applyBorder="1" applyAlignment="1">
      <alignment horizontal="right" wrapText="1"/>
    </xf>
    <xf numFmtId="164" fontId="19" fillId="2" borderId="11" xfId="0" applyNumberFormat="1" applyFont="1" applyFill="1" applyBorder="1" applyAlignment="1">
      <alignment horizontal="right" wrapText="1"/>
    </xf>
    <xf numFmtId="0" fontId="23" fillId="0" borderId="3" xfId="0" applyFont="1" applyBorder="1" applyAlignment="1">
      <alignment vertical="center" wrapText="1"/>
    </xf>
    <xf numFmtId="164" fontId="24" fillId="3" borderId="3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0" fontId="24" fillId="2" borderId="4" xfId="0" applyFont="1" applyFill="1" applyBorder="1" applyAlignment="1">
      <alignment horizontal="left" vertical="center" wrapText="1"/>
    </xf>
    <xf numFmtId="164" fontId="24" fillId="3" borderId="4" xfId="0" applyNumberFormat="1" applyFont="1" applyFill="1" applyBorder="1" applyAlignment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7" fontId="23" fillId="0" borderId="3" xfId="0" applyNumberFormat="1" applyFont="1" applyBorder="1" applyAlignment="1">
      <alignment wrapText="1"/>
    </xf>
    <xf numFmtId="0" fontId="24" fillId="2" borderId="1" xfId="0" applyFont="1" applyFill="1" applyBorder="1" applyAlignment="1">
      <alignment horizontal="left" wrapText="1"/>
    </xf>
    <xf numFmtId="0" fontId="24" fillId="2" borderId="0" xfId="0" applyFont="1" applyFill="1" applyAlignment="1">
      <alignment horizontal="left" wrapText="1"/>
    </xf>
    <xf numFmtId="0" fontId="28" fillId="2" borderId="0" xfId="0" applyFont="1" applyFill="1" applyAlignment="1">
      <alignment wrapText="1"/>
    </xf>
    <xf numFmtId="0" fontId="24" fillId="2" borderId="0" xfId="0" applyFont="1" applyFill="1" applyAlignment="1">
      <alignment wrapText="1"/>
    </xf>
    <xf numFmtId="0" fontId="24" fillId="0" borderId="4" xfId="0" applyFont="1" applyBorder="1" applyAlignment="1">
      <alignment wrapText="1"/>
    </xf>
    <xf numFmtId="0" fontId="24" fillId="0" borderId="0" xfId="1" applyFont="1">
      <alignment wrapText="1"/>
    </xf>
    <xf numFmtId="0" fontId="24" fillId="0" borderId="18" xfId="0" applyFont="1" applyBorder="1"/>
    <xf numFmtId="164" fontId="19" fillId="5" borderId="10" xfId="0" applyNumberFormat="1" applyFont="1" applyFill="1" applyBorder="1" applyAlignment="1">
      <alignment horizontal="right" wrapText="1"/>
    </xf>
    <xf numFmtId="164" fontId="19" fillId="7" borderId="10" xfId="0" applyNumberFormat="1" applyFont="1" applyFill="1" applyBorder="1" applyAlignment="1">
      <alignment horizontal="right" wrapText="1"/>
    </xf>
    <xf numFmtId="164" fontId="24" fillId="5" borderId="6" xfId="0" applyNumberFormat="1" applyFont="1" applyFill="1" applyBorder="1" applyAlignment="1">
      <alignment horizontal="right" wrapText="1"/>
    </xf>
    <xf numFmtId="164" fontId="24" fillId="7" borderId="6" xfId="0" applyNumberFormat="1" applyFont="1" applyFill="1" applyBorder="1" applyAlignment="1">
      <alignment horizontal="right" wrapText="1"/>
    </xf>
    <xf numFmtId="164" fontId="24" fillId="5" borderId="0" xfId="0" applyNumberFormat="1" applyFont="1" applyFill="1" applyAlignment="1">
      <alignment horizontal="right" wrapText="1"/>
    </xf>
    <xf numFmtId="164" fontId="24" fillId="7" borderId="0" xfId="0" applyNumberFormat="1" applyFont="1" applyFill="1" applyAlignment="1">
      <alignment horizontal="right" wrapText="1"/>
    </xf>
    <xf numFmtId="164" fontId="24" fillId="5" borderId="4" xfId="0" applyNumberFormat="1" applyFont="1" applyFill="1" applyBorder="1" applyAlignment="1">
      <alignment horizontal="right" wrapText="1"/>
    </xf>
    <xf numFmtId="164" fontId="24" fillId="7" borderId="4" xfId="0" applyNumberFormat="1" applyFont="1" applyFill="1" applyBorder="1" applyAlignment="1">
      <alignment horizontal="right" wrapText="1"/>
    </xf>
    <xf numFmtId="164" fontId="19" fillId="5" borderId="4" xfId="0" applyNumberFormat="1" applyFont="1" applyFill="1" applyBorder="1" applyAlignment="1">
      <alignment horizontal="right" wrapText="1"/>
    </xf>
    <xf numFmtId="164" fontId="19" fillId="7" borderId="4" xfId="0" applyNumberFormat="1" applyFont="1" applyFill="1" applyBorder="1" applyAlignment="1">
      <alignment horizontal="right" wrapText="1"/>
    </xf>
    <xf numFmtId="164" fontId="19" fillId="5" borderId="7" xfId="0" applyNumberFormat="1" applyFont="1" applyFill="1" applyBorder="1" applyAlignment="1">
      <alignment horizontal="right" wrapText="1"/>
    </xf>
    <xf numFmtId="164" fontId="19" fillId="7" borderId="7" xfId="0" applyNumberFormat="1" applyFont="1" applyFill="1" applyBorder="1" applyAlignment="1">
      <alignment horizontal="right" wrapText="1"/>
    </xf>
    <xf numFmtId="0" fontId="24" fillId="0" borderId="3" xfId="0" applyFont="1" applyBorder="1" applyAlignment="1">
      <alignment wrapText="1"/>
    </xf>
    <xf numFmtId="164" fontId="0" fillId="0" borderId="0" xfId="0" applyNumberFormat="1"/>
    <xf numFmtId="0" fontId="29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11" fillId="0" borderId="3" xfId="0" applyFont="1" applyBorder="1" applyAlignment="1">
      <alignment wrapText="1"/>
    </xf>
    <xf numFmtId="0" fontId="11" fillId="0" borderId="0" xfId="0" applyFont="1" applyAlignment="1">
      <alignment wrapText="1"/>
    </xf>
    <xf numFmtId="0" fontId="21" fillId="2" borderId="0" xfId="0" applyFont="1" applyFill="1" applyAlignment="1">
      <alignment horizontal="left" wrapText="1"/>
    </xf>
    <xf numFmtId="0" fontId="27" fillId="2" borderId="0" xfId="0" applyFont="1" applyFill="1" applyAlignment="1">
      <alignment horizontal="left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7</xdr:col>
      <xdr:colOff>628650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EC00D91-9FCE-4E51-9040-B4E30B5B8341}"/>
            </a:ext>
          </a:extLst>
        </xdr:cNvPr>
        <xdr:cNvCxnSpPr/>
      </xdr:nvCxnSpPr>
      <xdr:spPr>
        <a:xfrm>
          <a:off x="681990" y="2354580"/>
          <a:ext cx="432054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527685</xdr:colOff>
      <xdr:row>11</xdr:row>
      <xdr:rowOff>72625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887137-286A-41E8-AB70-92941FB07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1680"/>
          <a:ext cx="527685" cy="43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28515625" defaultRowHeight="12.75" x14ac:dyDescent="0.2"/>
  <cols>
    <col min="1" max="7" width="9.140625" customWidth="1"/>
    <col min="8" max="17" width="9.5703125" customWidth="1"/>
  </cols>
  <sheetData>
    <row r="1" spans="1:17" ht="14.1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9.1" customHeight="1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149999999999999" customHeight="1" x14ac:dyDescent="0.25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1" customHeight="1" x14ac:dyDescent="0.2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2"/>
      <c r="O8" s="2"/>
      <c r="P8" s="2"/>
      <c r="Q8" s="2"/>
    </row>
    <row r="9" spans="1:17" ht="14.1" customHeight="1" x14ac:dyDescent="0.2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2"/>
      <c r="O9" s="2"/>
      <c r="P9" s="2"/>
      <c r="Q9" s="2"/>
    </row>
    <row r="10" spans="1:17" ht="14.1" customHeight="1" x14ac:dyDescent="0.2">
      <c r="A10" s="325"/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2"/>
      <c r="O10" s="2"/>
      <c r="P10" s="2"/>
      <c r="Q10" s="2"/>
    </row>
    <row r="11" spans="1:17" ht="29.1" customHeight="1" x14ac:dyDescent="0.2">
      <c r="A11" s="325"/>
      <c r="B11" s="343" t="s">
        <v>0</v>
      </c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2"/>
      <c r="O11" s="2"/>
      <c r="P11" s="2"/>
      <c r="Q11" s="2"/>
    </row>
    <row r="12" spans="1:17" ht="14.1" customHeight="1" x14ac:dyDescent="0.2">
      <c r="A12" s="325"/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2"/>
      <c r="O12" s="2"/>
      <c r="P12" s="2"/>
      <c r="Q12" s="2"/>
    </row>
    <row r="13" spans="1:17" ht="14.1" customHeight="1" x14ac:dyDescent="0.2">
      <c r="A13" s="325"/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2"/>
      <c r="O13" s="2"/>
      <c r="P13" s="2"/>
      <c r="Q13" s="2"/>
    </row>
    <row r="14" spans="1:17" ht="14.1" customHeight="1" x14ac:dyDescent="0.2">
      <c r="A14" s="325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2"/>
      <c r="O14" s="2"/>
      <c r="P14" s="2"/>
      <c r="Q14" s="2"/>
    </row>
    <row r="15" spans="1:17" ht="14.1" customHeight="1" x14ac:dyDescent="0.2">
      <c r="A15" s="325"/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2"/>
      <c r="O15" s="2"/>
      <c r="P15" s="2"/>
      <c r="Q15" s="2"/>
    </row>
    <row r="16" spans="1:17" ht="14.1" customHeight="1" x14ac:dyDescent="0.2">
      <c r="A16" s="325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2"/>
      <c r="O16" s="2"/>
      <c r="P16" s="2"/>
      <c r="Q16" s="2"/>
    </row>
    <row r="17" spans="1:17" ht="14.1" customHeight="1" x14ac:dyDescent="0.2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2"/>
      <c r="O17" s="2"/>
      <c r="P17" s="2"/>
      <c r="Q17" s="2"/>
    </row>
    <row r="18" spans="1:17" ht="14.1" customHeight="1" x14ac:dyDescent="0.2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2"/>
      <c r="O18" s="2"/>
      <c r="P18" s="2"/>
      <c r="Q18" s="2"/>
    </row>
    <row r="19" spans="1:17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showGridLines="0" showRuler="0" workbookViewId="0"/>
  </sheetViews>
  <sheetFormatPr defaultColWidth="13.28515625" defaultRowHeight="12.75" x14ac:dyDescent="0.2"/>
  <cols>
    <col min="2" max="2" width="42" customWidth="1"/>
    <col min="3" max="6" width="19.85546875" customWidth="1"/>
    <col min="7" max="10" width="9.5703125" customWidth="1"/>
  </cols>
  <sheetData>
    <row r="1" spans="1:10" ht="16.7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3.25" customHeight="1" x14ac:dyDescent="0.3">
      <c r="A2" s="2"/>
      <c r="B2" s="4" t="s">
        <v>212</v>
      </c>
      <c r="C2" s="2"/>
      <c r="D2" s="2"/>
      <c r="E2" s="2"/>
      <c r="F2" s="2"/>
      <c r="G2" s="2"/>
      <c r="H2" s="2"/>
      <c r="I2" s="2"/>
      <c r="J2" s="2"/>
    </row>
    <row r="3" spans="1:10" ht="16.7" customHeight="1" x14ac:dyDescent="0.2">
      <c r="A3" s="2"/>
      <c r="B3" s="5" t="str">
        <f>'1. Key figures table'!$B$3</f>
        <v>Second quarter and half year 2023 results</v>
      </c>
      <c r="C3" s="2"/>
      <c r="D3" s="2"/>
      <c r="E3" s="2"/>
      <c r="F3" s="2"/>
      <c r="G3" s="2"/>
      <c r="H3" s="2"/>
      <c r="I3" s="2"/>
      <c r="J3" s="2"/>
    </row>
    <row r="4" spans="1:10" ht="16.7" customHeight="1" x14ac:dyDescent="0.2">
      <c r="A4" s="2"/>
      <c r="B4" s="6"/>
      <c r="C4" s="69"/>
      <c r="D4" s="69"/>
      <c r="E4" s="69"/>
      <c r="F4" s="69"/>
      <c r="G4" s="2"/>
      <c r="H4" s="2"/>
      <c r="I4" s="2"/>
      <c r="J4" s="2"/>
    </row>
    <row r="5" spans="1:10" ht="16.7" customHeight="1" x14ac:dyDescent="0.2">
      <c r="A5" s="2"/>
      <c r="B5" s="101"/>
      <c r="C5" s="283">
        <v>45107</v>
      </c>
      <c r="D5" s="283">
        <v>45107</v>
      </c>
      <c r="E5" s="284">
        <v>44926</v>
      </c>
      <c r="F5" s="284">
        <v>44926</v>
      </c>
      <c r="G5" s="2"/>
      <c r="H5" s="2"/>
      <c r="I5" s="2"/>
      <c r="J5" s="2"/>
    </row>
    <row r="6" spans="1:10" ht="16.7" customHeight="1" x14ac:dyDescent="0.2">
      <c r="A6" s="2"/>
      <c r="B6" s="138"/>
      <c r="C6" s="195" t="s">
        <v>213</v>
      </c>
      <c r="D6" s="195" t="s">
        <v>213</v>
      </c>
      <c r="E6" s="193" t="s">
        <v>214</v>
      </c>
      <c r="F6" s="193" t="s">
        <v>214</v>
      </c>
      <c r="G6" s="2"/>
      <c r="H6" s="2"/>
      <c r="I6" s="2"/>
      <c r="J6" s="2"/>
    </row>
    <row r="7" spans="1:10" ht="16.7" customHeight="1" x14ac:dyDescent="0.2">
      <c r="A7" s="2"/>
      <c r="B7" s="171"/>
      <c r="C7" s="169" t="s">
        <v>215</v>
      </c>
      <c r="D7" s="169" t="s">
        <v>216</v>
      </c>
      <c r="E7" s="179" t="s">
        <v>215</v>
      </c>
      <c r="F7" s="179" t="s">
        <v>216</v>
      </c>
      <c r="G7" s="2"/>
      <c r="H7" s="2"/>
      <c r="I7" s="2"/>
      <c r="J7" s="2"/>
    </row>
    <row r="8" spans="1:10" ht="16.7" customHeight="1" x14ac:dyDescent="0.2">
      <c r="A8" s="2"/>
      <c r="B8" s="11" t="s">
        <v>217</v>
      </c>
      <c r="C8" s="285">
        <v>300000000</v>
      </c>
      <c r="D8" s="108">
        <v>60000000</v>
      </c>
      <c r="E8" s="286">
        <v>300000000</v>
      </c>
      <c r="F8" s="111">
        <v>60000000</v>
      </c>
      <c r="G8" s="2"/>
      <c r="H8" s="2"/>
      <c r="I8" s="2"/>
      <c r="J8" s="2"/>
    </row>
    <row r="9" spans="1:10" ht="16.7" customHeight="1" x14ac:dyDescent="0.2">
      <c r="A9" s="37"/>
      <c r="B9" s="21" t="s">
        <v>218</v>
      </c>
      <c r="C9" s="287">
        <v>150000000</v>
      </c>
      <c r="D9" s="123">
        <v>30000000</v>
      </c>
      <c r="E9" s="288">
        <v>150000000</v>
      </c>
      <c r="F9" s="125">
        <v>30000000</v>
      </c>
      <c r="G9" s="37"/>
      <c r="H9" s="37"/>
      <c r="I9" s="2"/>
      <c r="J9" s="2"/>
    </row>
    <row r="10" spans="1:10" ht="16.7" customHeight="1" x14ac:dyDescent="0.2">
      <c r="A10" s="2"/>
      <c r="B10" s="51" t="s">
        <v>219</v>
      </c>
      <c r="C10" s="289">
        <v>450000000</v>
      </c>
      <c r="D10" s="164">
        <v>90000000</v>
      </c>
      <c r="E10" s="290">
        <v>450000000</v>
      </c>
      <c r="F10" s="166">
        <v>90000000</v>
      </c>
      <c r="G10" s="2"/>
      <c r="H10" s="2"/>
      <c r="I10" s="2"/>
      <c r="J10" s="2"/>
    </row>
    <row r="11" spans="1:10" ht="16.7" customHeight="1" x14ac:dyDescent="0.2">
      <c r="A11" s="2"/>
      <c r="B11" s="49"/>
      <c r="C11" s="176"/>
      <c r="D11" s="176"/>
      <c r="E11" s="178"/>
      <c r="F11" s="178"/>
      <c r="G11" s="2"/>
      <c r="H11" s="2"/>
      <c r="I11" s="2"/>
      <c r="J11" s="2"/>
    </row>
    <row r="12" spans="1:10" ht="16.7" customHeight="1" x14ac:dyDescent="0.2">
      <c r="A12" s="37"/>
      <c r="B12" s="87" t="s">
        <v>220</v>
      </c>
      <c r="C12" s="150"/>
      <c r="D12" s="150"/>
      <c r="E12" s="152"/>
      <c r="F12" s="152"/>
      <c r="G12" s="37"/>
      <c r="H12" s="37"/>
      <c r="I12" s="2"/>
      <c r="J12" s="2"/>
    </row>
    <row r="13" spans="1:10" ht="16.7" customHeight="1" x14ac:dyDescent="0.2">
      <c r="A13" s="37"/>
      <c r="B13" s="2" t="s">
        <v>217</v>
      </c>
      <c r="C13" s="291">
        <v>132366672</v>
      </c>
      <c r="D13" s="139">
        <v>26473334</v>
      </c>
      <c r="E13" s="292">
        <v>132366672</v>
      </c>
      <c r="F13" s="141">
        <v>26473000</v>
      </c>
      <c r="G13" s="37"/>
      <c r="H13" s="37"/>
      <c r="I13" s="2"/>
      <c r="J13" s="2"/>
    </row>
    <row r="14" spans="1:10" ht="16.7" customHeight="1" x14ac:dyDescent="0.2">
      <c r="A14" s="2"/>
      <c r="B14" s="69" t="s">
        <v>221</v>
      </c>
      <c r="C14" s="293">
        <v>3158755</v>
      </c>
      <c r="D14" s="169"/>
      <c r="E14" s="294">
        <v>3974381</v>
      </c>
      <c r="F14" s="179"/>
      <c r="G14" s="2"/>
      <c r="H14" s="2"/>
      <c r="I14" s="2"/>
      <c r="J14" s="2"/>
    </row>
    <row r="15" spans="1:10" ht="16.7" customHeight="1" x14ac:dyDescent="0.2">
      <c r="A15" s="2"/>
      <c r="B15" s="48"/>
      <c r="C15" s="91"/>
      <c r="D15" s="91"/>
      <c r="E15" s="91"/>
      <c r="F15" s="91"/>
      <c r="G15" s="2"/>
      <c r="H15" s="2"/>
      <c r="I15" s="2"/>
      <c r="J15" s="2"/>
    </row>
  </sheetData>
  <pageMargins left="0.75" right="0.75" top="1" bottom="1" header="0.5" footer="0.5"/>
  <customProperties>
    <customPr name="_pios_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91"/>
  <sheetViews>
    <sheetView showGridLines="0" showRuler="0" workbookViewId="0"/>
  </sheetViews>
  <sheetFormatPr defaultColWidth="13.28515625" defaultRowHeight="12.75" x14ac:dyDescent="0.2"/>
  <cols>
    <col min="2" max="2" width="64.5703125" customWidth="1"/>
  </cols>
  <sheetData>
    <row r="1" spans="1:23" ht="16.7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.25" customHeight="1" x14ac:dyDescent="0.3">
      <c r="A2" s="1"/>
      <c r="B2" s="344" t="s">
        <v>222</v>
      </c>
      <c r="C2" s="344"/>
      <c r="D2" s="34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6.7" customHeight="1" x14ac:dyDescent="0.2">
      <c r="A3" s="1"/>
      <c r="B3" s="5" t="str">
        <f>'1. Key figures table'!$B$3</f>
        <v>Second quarter and half year 2023 results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6.7" customHeight="1" x14ac:dyDescent="0.2">
      <c r="A4" s="1"/>
      <c r="B4" s="188"/>
      <c r="C4" s="188"/>
      <c r="D4" s="188"/>
      <c r="E4" s="188"/>
      <c r="F4" s="188"/>
      <c r="G4" s="188"/>
      <c r="H4" s="1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6.7" customHeight="1" x14ac:dyDescent="0.2">
      <c r="A5" s="1"/>
      <c r="B5" s="295" t="s">
        <v>30</v>
      </c>
      <c r="C5" s="9" t="s">
        <v>55</v>
      </c>
      <c r="D5" s="9" t="s">
        <v>5</v>
      </c>
      <c r="E5" s="9" t="s">
        <v>56</v>
      </c>
      <c r="F5" s="9" t="s">
        <v>57</v>
      </c>
      <c r="G5" s="9" t="s">
        <v>58</v>
      </c>
      <c r="H5" s="103" t="s">
        <v>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6.7" customHeight="1" x14ac:dyDescent="0.2">
      <c r="A6" s="1"/>
      <c r="B6" s="224" t="s">
        <v>223</v>
      </c>
      <c r="C6" s="58">
        <f>'2. Cons Stat of Income'!C11</f>
        <v>128449000</v>
      </c>
      <c r="D6" s="58">
        <f>'2. Cons Stat of Income'!D11</f>
        <v>132578000</v>
      </c>
      <c r="E6" s="58">
        <f>'2. Cons Stat of Income'!E11</f>
        <v>136303000</v>
      </c>
      <c r="F6" s="58">
        <f>'2. Cons Stat of Income'!F11</f>
        <v>139013000</v>
      </c>
      <c r="G6" s="58">
        <f>'2. Cons Stat of Income'!G11</f>
        <v>140718000</v>
      </c>
      <c r="H6" s="253">
        <f>'2. Cons Stat of Income'!H11</f>
        <v>156549000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7" customHeight="1" x14ac:dyDescent="0.2">
      <c r="A7" s="1"/>
      <c r="B7" s="1" t="s">
        <v>50</v>
      </c>
      <c r="C7" s="296">
        <f>'2. Cons Stat of Income'!C7</f>
        <v>60511304.415293701</v>
      </c>
      <c r="D7" s="296">
        <f>'2. Cons Stat of Income'!D7</f>
        <v>59951167.941874899</v>
      </c>
      <c r="E7" s="296">
        <f>'2. Cons Stat of Income'!E7</f>
        <v>62446000</v>
      </c>
      <c r="F7" s="296">
        <f>'2. Cons Stat of Income'!F7</f>
        <v>77070000</v>
      </c>
      <c r="G7" s="296">
        <f>'2. Cons Stat of Income'!G7</f>
        <v>81120000</v>
      </c>
      <c r="H7" s="139">
        <f>'2. Cons Stat of Income'!H7</f>
        <v>90898000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6.7" customHeight="1" x14ac:dyDescent="0.2">
      <c r="A8" s="1"/>
      <c r="B8" s="1" t="s">
        <v>51</v>
      </c>
      <c r="C8" s="296">
        <f>'2. Cons Stat of Income'!C8</f>
        <v>44732965.021957301</v>
      </c>
      <c r="D8" s="296">
        <f>'2. Cons Stat of Income'!D8</f>
        <v>45344250.153415598</v>
      </c>
      <c r="E8" s="296">
        <f>'2. Cons Stat of Income'!E8</f>
        <v>45894000</v>
      </c>
      <c r="F8" s="296">
        <f>'2. Cons Stat of Income'!F8</f>
        <v>40453000</v>
      </c>
      <c r="G8" s="296">
        <f>'2. Cons Stat of Income'!G8</f>
        <v>36905000</v>
      </c>
      <c r="H8" s="139">
        <f>'2. Cons Stat of Income'!H8</f>
        <v>37296000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6.7" customHeight="1" x14ac:dyDescent="0.2">
      <c r="A9" s="1"/>
      <c r="B9" s="1" t="s">
        <v>12</v>
      </c>
      <c r="C9" s="296">
        <f>'2. Cons Stat of Income'!C10</f>
        <v>23205000</v>
      </c>
      <c r="D9" s="296">
        <f>'2. Cons Stat of Income'!D10</f>
        <v>27283000</v>
      </c>
      <c r="E9" s="296">
        <f>'2. Cons Stat of Income'!E10</f>
        <v>27963000</v>
      </c>
      <c r="F9" s="296">
        <f>'2. Cons Stat of Income'!F10</f>
        <v>21490000</v>
      </c>
      <c r="G9" s="296">
        <f>'2. Cons Stat of Income'!G10</f>
        <v>22693000</v>
      </c>
      <c r="H9" s="139">
        <f>'2. Cons Stat of Income'!H10</f>
        <v>28355000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6.6" customHeight="1" x14ac:dyDescent="0.2">
      <c r="A10" s="1"/>
      <c r="B10" s="85"/>
      <c r="C10" s="21"/>
      <c r="D10" s="85"/>
      <c r="E10" s="85"/>
      <c r="F10" s="85"/>
      <c r="G10" s="21"/>
      <c r="H10" s="14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6.7" customHeight="1" x14ac:dyDescent="0.2">
      <c r="A11" s="1"/>
      <c r="B11" s="202" t="s">
        <v>224</v>
      </c>
      <c r="C11" s="297">
        <f t="shared" ref="C11:H11" si="0">SUM(C12:C14)</f>
        <v>-5944000</v>
      </c>
      <c r="D11" s="222">
        <f t="shared" si="0"/>
        <v>-4441000</v>
      </c>
      <c r="E11" s="222">
        <f t="shared" si="0"/>
        <v>12271000</v>
      </c>
      <c r="F11" s="222">
        <f t="shared" si="0"/>
        <v>-270000</v>
      </c>
      <c r="G11" s="297">
        <f t="shared" si="0"/>
        <v>6765000</v>
      </c>
      <c r="H11" s="126">
        <f t="shared" si="0"/>
        <v>-4160000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7" customHeight="1" x14ac:dyDescent="0.2">
      <c r="A12" s="1"/>
      <c r="B12" s="1" t="s">
        <v>50</v>
      </c>
      <c r="C12" s="218">
        <f>'4. Cons Balance Sheet'!D57-'4. Cons Balance Sheet'!C57</f>
        <v>7851000</v>
      </c>
      <c r="D12" s="218">
        <f>'4. Cons Balance Sheet'!E57-'4. Cons Balance Sheet'!D57</f>
        <v>10551000</v>
      </c>
      <c r="E12" s="218">
        <f>'4. Cons Balance Sheet'!F57-'4. Cons Balance Sheet'!E57</f>
        <v>12860000</v>
      </c>
      <c r="F12" s="218">
        <f>'4. Cons Balance Sheet'!G57-'4. Cons Balance Sheet'!F57</f>
        <v>5029000</v>
      </c>
      <c r="G12" s="296">
        <f>'4. Cons Balance Sheet'!H57-'4. Cons Balance Sheet'!G57</f>
        <v>2530000</v>
      </c>
      <c r="H12" s="139">
        <f>'4. Cons Balance Sheet'!I57-'4. Cons Balance Sheet'!H57</f>
        <v>-403000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7" customHeight="1" x14ac:dyDescent="0.2">
      <c r="A13" s="1"/>
      <c r="B13" s="1" t="s">
        <v>51</v>
      </c>
      <c r="C13" s="218">
        <f>'4. Cons Balance Sheet'!D58-'4. Cons Balance Sheet'!C58</f>
        <v>-11033000</v>
      </c>
      <c r="D13" s="218">
        <f>'4. Cons Balance Sheet'!E58-'4. Cons Balance Sheet'!D58</f>
        <v>-14484000</v>
      </c>
      <c r="E13" s="218">
        <f>'4. Cons Balance Sheet'!F58-'4. Cons Balance Sheet'!E58</f>
        <v>-1116000</v>
      </c>
      <c r="F13" s="218">
        <f>'4. Cons Balance Sheet'!G58-'4. Cons Balance Sheet'!F58</f>
        <v>-3252000</v>
      </c>
      <c r="G13" s="296">
        <f>'4. Cons Balance Sheet'!H58-'4. Cons Balance Sheet'!G58</f>
        <v>5878000</v>
      </c>
      <c r="H13" s="139">
        <f>'4. Cons Balance Sheet'!I58-'4. Cons Balance Sheet'!H58</f>
        <v>-3946000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7" customHeight="1" x14ac:dyDescent="0.2">
      <c r="A14" s="1"/>
      <c r="B14" s="1" t="s">
        <v>12</v>
      </c>
      <c r="C14" s="218">
        <f>'4. Cons Balance Sheet'!D59-'4. Cons Balance Sheet'!C59</f>
        <v>-2762000</v>
      </c>
      <c r="D14" s="218">
        <f>'4. Cons Balance Sheet'!E59-'4. Cons Balance Sheet'!D59</f>
        <v>-508000</v>
      </c>
      <c r="E14" s="218">
        <f>'4. Cons Balance Sheet'!F59-'4. Cons Balance Sheet'!E59</f>
        <v>527000</v>
      </c>
      <c r="F14" s="218">
        <f>'4. Cons Balance Sheet'!G59-'4. Cons Balance Sheet'!F59</f>
        <v>-2047000</v>
      </c>
      <c r="G14" s="296">
        <f>'4. Cons Balance Sheet'!H59-'4. Cons Balance Sheet'!G59</f>
        <v>-1643000</v>
      </c>
      <c r="H14" s="139">
        <f>'4. Cons Balance Sheet'!I59-'4. Cons Balance Sheet'!H59</f>
        <v>189000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6.6" customHeight="1" x14ac:dyDescent="0.2">
      <c r="A15" s="1"/>
      <c r="B15" s="85"/>
      <c r="C15" s="21"/>
      <c r="D15" s="85"/>
      <c r="E15" s="85"/>
      <c r="F15" s="85"/>
      <c r="G15" s="21"/>
      <c r="H15" s="14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6.7" customHeight="1" x14ac:dyDescent="0.2">
      <c r="A16" s="1"/>
      <c r="B16" s="202" t="s">
        <v>225</v>
      </c>
      <c r="C16" s="297">
        <f t="shared" ref="C16:H16" si="1">C11+C6</f>
        <v>122505000</v>
      </c>
      <c r="D16" s="222">
        <f t="shared" si="1"/>
        <v>128137000</v>
      </c>
      <c r="E16" s="222">
        <f t="shared" si="1"/>
        <v>148574000</v>
      </c>
      <c r="F16" s="222">
        <f t="shared" si="1"/>
        <v>138743000</v>
      </c>
      <c r="G16" s="297">
        <f t="shared" si="1"/>
        <v>147483000</v>
      </c>
      <c r="H16" s="126">
        <f t="shared" si="1"/>
        <v>152389000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6.7" customHeight="1" x14ac:dyDescent="0.2">
      <c r="A17" s="1"/>
      <c r="B17" s="1" t="s">
        <v>50</v>
      </c>
      <c r="C17" s="296">
        <f t="shared" ref="C17:H19" si="2">C7+C12</f>
        <v>68362304.415293694</v>
      </c>
      <c r="D17" s="218">
        <f t="shared" si="2"/>
        <v>70502167.941874892</v>
      </c>
      <c r="E17" s="218">
        <f t="shared" si="2"/>
        <v>75306000</v>
      </c>
      <c r="F17" s="218">
        <f t="shared" si="2"/>
        <v>82099000</v>
      </c>
      <c r="G17" s="218">
        <f t="shared" si="2"/>
        <v>83650000</v>
      </c>
      <c r="H17" s="139">
        <f t="shared" si="2"/>
        <v>90495000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6.7" customHeight="1" x14ac:dyDescent="0.2">
      <c r="A18" s="1"/>
      <c r="B18" s="1" t="s">
        <v>51</v>
      </c>
      <c r="C18" s="296">
        <f t="shared" si="2"/>
        <v>33699965.021957301</v>
      </c>
      <c r="D18" s="218">
        <f t="shared" si="2"/>
        <v>30860250.153415598</v>
      </c>
      <c r="E18" s="218">
        <f t="shared" si="2"/>
        <v>44778000</v>
      </c>
      <c r="F18" s="218">
        <f t="shared" si="2"/>
        <v>37201000</v>
      </c>
      <c r="G18" s="218">
        <f t="shared" si="2"/>
        <v>42783000</v>
      </c>
      <c r="H18" s="139">
        <f t="shared" si="2"/>
        <v>33350000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6.7" customHeight="1" x14ac:dyDescent="0.2">
      <c r="A19" s="1"/>
      <c r="B19" s="1" t="s">
        <v>12</v>
      </c>
      <c r="C19" s="296">
        <f t="shared" si="2"/>
        <v>20443000</v>
      </c>
      <c r="D19" s="218">
        <f t="shared" si="2"/>
        <v>26775000</v>
      </c>
      <c r="E19" s="218">
        <f t="shared" si="2"/>
        <v>28490000</v>
      </c>
      <c r="F19" s="218">
        <f t="shared" si="2"/>
        <v>19443000</v>
      </c>
      <c r="G19" s="218">
        <f t="shared" si="2"/>
        <v>21050000</v>
      </c>
      <c r="H19" s="139">
        <f t="shared" si="2"/>
        <v>28544000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6.6" customHeight="1" x14ac:dyDescent="0.2">
      <c r="A20" s="1"/>
      <c r="B20" s="1"/>
      <c r="C20" s="2"/>
      <c r="D20" s="110"/>
      <c r="E20" s="110"/>
      <c r="F20" s="110"/>
      <c r="G20" s="110"/>
      <c r="H20" s="15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6.7" customHeight="1" x14ac:dyDescent="0.2">
      <c r="A21" s="1"/>
      <c r="B21" s="1" t="s">
        <v>59</v>
      </c>
      <c r="C21" s="296">
        <f>'2. Cons Stat of Income'!C12</f>
        <v>19313000</v>
      </c>
      <c r="D21" s="218">
        <f>'2. Cons Stat of Income'!D12</f>
        <v>22825000</v>
      </c>
      <c r="E21" s="218">
        <f>'2. Cons Stat of Income'!E12</f>
        <v>26381000</v>
      </c>
      <c r="F21" s="218">
        <f>'2. Cons Stat of Income'!F12</f>
        <v>18100000</v>
      </c>
      <c r="G21" s="218">
        <f>'2. Cons Stat of Income'!G12</f>
        <v>20025000</v>
      </c>
      <c r="H21" s="139">
        <f>'2. Cons Stat of Income'!H12</f>
        <v>27281000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6.6" customHeight="1" x14ac:dyDescent="0.2">
      <c r="A22" s="1"/>
      <c r="B22" s="85"/>
      <c r="C22" s="21"/>
      <c r="D22" s="85"/>
      <c r="E22" s="85"/>
      <c r="F22" s="85"/>
      <c r="G22" s="85"/>
      <c r="H22" s="29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6.7" customHeight="1" x14ac:dyDescent="0.2">
      <c r="A23" s="1"/>
      <c r="B23" s="202" t="s">
        <v>226</v>
      </c>
      <c r="C23" s="297">
        <f t="shared" ref="C23:H23" si="3">C16-C21</f>
        <v>103192000</v>
      </c>
      <c r="D23" s="222">
        <f t="shared" si="3"/>
        <v>105312000</v>
      </c>
      <c r="E23" s="222">
        <f t="shared" si="3"/>
        <v>122193000</v>
      </c>
      <c r="F23" s="222">
        <f t="shared" si="3"/>
        <v>120643000</v>
      </c>
      <c r="G23" s="222">
        <f t="shared" si="3"/>
        <v>127458000</v>
      </c>
      <c r="H23" s="126">
        <f t="shared" si="3"/>
        <v>125108000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6.6" customHeight="1" x14ac:dyDescent="0.2">
      <c r="A24" s="1"/>
      <c r="B24" s="85"/>
      <c r="C24" s="21"/>
      <c r="D24" s="85"/>
      <c r="E24" s="85"/>
      <c r="F24" s="85"/>
      <c r="G24" s="85"/>
      <c r="H24" s="14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7" customHeight="1" x14ac:dyDescent="0.2">
      <c r="A25" s="1"/>
      <c r="B25" s="202" t="s">
        <v>227</v>
      </c>
      <c r="C25" s="297">
        <f t="shared" ref="C25:H25" si="4">SUM(C26:C28)</f>
        <v>123622000</v>
      </c>
      <c r="D25" s="222">
        <f t="shared" si="4"/>
        <v>155471000</v>
      </c>
      <c r="E25" s="222">
        <f t="shared" si="4"/>
        <v>118879000</v>
      </c>
      <c r="F25" s="222">
        <f t="shared" si="4"/>
        <v>117228000</v>
      </c>
      <c r="G25" s="222">
        <f t="shared" si="4"/>
        <v>110365000</v>
      </c>
      <c r="H25" s="126">
        <f t="shared" si="4"/>
        <v>127626000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7" customHeight="1" x14ac:dyDescent="0.2">
      <c r="A26" s="1"/>
      <c r="B26" s="1" t="s">
        <v>228</v>
      </c>
      <c r="C26" s="296">
        <f>'2. Cons Stat of Income'!C20-'5. Cons Stat of CF'!C8</f>
        <v>113725000</v>
      </c>
      <c r="D26" s="218">
        <f>'2. Cons Stat of Income'!D20-'5. Cons Stat of CF'!D8</f>
        <v>150850000</v>
      </c>
      <c r="E26" s="218">
        <f>'2. Cons Stat of Income'!E20-'5. Cons Stat of CF'!E8</f>
        <v>113987000</v>
      </c>
      <c r="F26" s="218">
        <f>'2. Cons Stat of Income'!F20-'5. Cons Stat of CF'!F8</f>
        <v>112103000</v>
      </c>
      <c r="G26" s="218">
        <f>'2. Cons Stat of Income'!G20-'5. Cons Stat of CF'!G8</f>
        <v>105538000</v>
      </c>
      <c r="H26" s="139">
        <f>'2. Cons Stat of Income'!H20-'5. Cons Stat of CF'!H8</f>
        <v>121645000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7" customHeight="1" x14ac:dyDescent="0.2">
      <c r="A27" s="1"/>
      <c r="B27" s="1" t="s">
        <v>229</v>
      </c>
      <c r="C27" s="296">
        <f>-('5. Cons Stat of CF'!C23+'5. Cons Stat of CF'!C24)</f>
        <v>6311000</v>
      </c>
      <c r="D27" s="218">
        <f>-('5. Cons Stat of CF'!D23+'5. Cons Stat of CF'!D24)</f>
        <v>1022000</v>
      </c>
      <c r="E27" s="218">
        <f>-('5. Cons Stat of CF'!E23+'5. Cons Stat of CF'!E24)</f>
        <v>1257000</v>
      </c>
      <c r="F27" s="218">
        <f>-('5. Cons Stat of CF'!F23+'5. Cons Stat of CF'!F24)</f>
        <v>1576000</v>
      </c>
      <c r="G27" s="218">
        <f>-('5. Cons Stat of CF'!G23+'5. Cons Stat of CF'!G24)</f>
        <v>1371000</v>
      </c>
      <c r="H27" s="139">
        <f>-('5. Cons Stat of CF'!H23+'5. Cons Stat of CF'!H24)</f>
        <v>2868000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7" customHeight="1" x14ac:dyDescent="0.2">
      <c r="A28" s="1"/>
      <c r="B28" s="1" t="s">
        <v>45</v>
      </c>
      <c r="C28" s="296">
        <f>-'5. Cons Stat of CF'!C30</f>
        <v>3586000</v>
      </c>
      <c r="D28" s="218">
        <f>-'5. Cons Stat of CF'!D30</f>
        <v>3599000</v>
      </c>
      <c r="E28" s="218">
        <f>-'5. Cons Stat of CF'!E30</f>
        <v>3635000</v>
      </c>
      <c r="F28" s="218">
        <f>-'5. Cons Stat of CF'!F30</f>
        <v>3549000</v>
      </c>
      <c r="G28" s="218">
        <f>-'5. Cons Stat of CF'!G30</f>
        <v>3456000</v>
      </c>
      <c r="H28" s="139">
        <f>-'5. Cons Stat of CF'!H30</f>
        <v>3113000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6.6" customHeight="1" x14ac:dyDescent="0.2">
      <c r="A29" s="1"/>
      <c r="B29" s="85"/>
      <c r="C29" s="21"/>
      <c r="D29" s="85"/>
      <c r="E29" s="85"/>
      <c r="F29" s="85"/>
      <c r="G29" s="85"/>
      <c r="H29" s="29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7" customHeight="1" x14ac:dyDescent="0.2">
      <c r="A30" s="1"/>
      <c r="B30" s="192" t="s">
        <v>230</v>
      </c>
      <c r="C30" s="299">
        <f t="shared" ref="C30:H30" si="5">C23-C25</f>
        <v>-20430000</v>
      </c>
      <c r="D30" s="221">
        <f t="shared" si="5"/>
        <v>-50159000</v>
      </c>
      <c r="E30" s="221">
        <f t="shared" si="5"/>
        <v>3314000</v>
      </c>
      <c r="F30" s="221">
        <f t="shared" si="5"/>
        <v>3415000</v>
      </c>
      <c r="G30" s="221">
        <f t="shared" si="5"/>
        <v>17093000</v>
      </c>
      <c r="H30" s="164">
        <f t="shared" si="5"/>
        <v>-2518000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7" customHeight="1" x14ac:dyDescent="0.2">
      <c r="A31" s="1"/>
      <c r="B31" s="94"/>
      <c r="C31" s="49"/>
      <c r="D31" s="94"/>
      <c r="E31" s="94"/>
      <c r="F31" s="94"/>
      <c r="G31" s="49"/>
      <c r="H31" s="22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7" customHeight="1" x14ac:dyDescent="0.2">
      <c r="A32" s="1"/>
      <c r="B32" s="1"/>
      <c r="C32" s="2"/>
      <c r="D32" s="110"/>
      <c r="E32" s="110"/>
      <c r="F32" s="110"/>
      <c r="G32" s="2"/>
      <c r="H32" s="21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7" customHeight="1" x14ac:dyDescent="0.2">
      <c r="A33" s="1"/>
      <c r="B33" s="189" t="s">
        <v>231</v>
      </c>
      <c r="C33" s="2"/>
      <c r="D33" s="110"/>
      <c r="E33" s="110"/>
      <c r="F33" s="110"/>
      <c r="G33" s="2"/>
      <c r="H33" s="21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7" customHeight="1" x14ac:dyDescent="0.2">
      <c r="A34" s="1"/>
      <c r="B34" s="190" t="s">
        <v>232</v>
      </c>
      <c r="C34" s="6"/>
      <c r="D34" s="190"/>
      <c r="E34" s="190"/>
      <c r="F34" s="190"/>
      <c r="G34" s="6"/>
      <c r="H34" s="25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.7" customHeight="1" x14ac:dyDescent="0.2">
      <c r="A35" s="1"/>
      <c r="B35" s="94" t="s">
        <v>233</v>
      </c>
      <c r="C35" s="300">
        <f>SUM('5. Cons Stat of CF'!C13:C15)-C11</f>
        <v>-7509000</v>
      </c>
      <c r="D35" s="217">
        <f>SUM('5. Cons Stat of CF'!D13:D15)-D11</f>
        <v>10334000</v>
      </c>
      <c r="E35" s="217">
        <f>SUM('5. Cons Stat of CF'!E13:E15)-E11</f>
        <v>16504000</v>
      </c>
      <c r="F35" s="217">
        <f>SUM('5. Cons Stat of CF'!F13:F15)-F11</f>
        <v>-19899000</v>
      </c>
      <c r="G35" s="300">
        <f>SUM('5. Cons Stat of CF'!G13:G15)-G11</f>
        <v>-14618000</v>
      </c>
      <c r="H35" s="108">
        <f>SUM('5. Cons Stat of CF'!H13:H15)-H11</f>
        <v>-3726000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.7" customHeight="1" x14ac:dyDescent="0.2">
      <c r="A36" s="1"/>
      <c r="B36" s="1" t="s">
        <v>234</v>
      </c>
      <c r="C36" s="296">
        <f>SUM('5. Cons Stat of CF'!C18:C20)</f>
        <v>-1467000</v>
      </c>
      <c r="D36" s="218">
        <f>SUM('5. Cons Stat of CF'!D18:D20)</f>
        <v>-588000</v>
      </c>
      <c r="E36" s="218">
        <f>SUM('5. Cons Stat of CF'!E18:E20)</f>
        <v>-1614000</v>
      </c>
      <c r="F36" s="218">
        <f>SUM('5. Cons Stat of CF'!F18:F20)</f>
        <v>-2208000</v>
      </c>
      <c r="G36" s="296">
        <f>SUM('5. Cons Stat of CF'!G18:G20)</f>
        <v>-1478000</v>
      </c>
      <c r="H36" s="246">
        <f>SUM('5. Cons Stat of CF'!H18:H20)</f>
        <v>-1615000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6.7" customHeight="1" x14ac:dyDescent="0.2">
      <c r="A37" s="1"/>
      <c r="B37" s="1" t="s">
        <v>45</v>
      </c>
      <c r="C37" s="296">
        <f>-'5. Cons Stat of CF'!C30</f>
        <v>3586000</v>
      </c>
      <c r="D37" s="296">
        <f>-'5. Cons Stat of CF'!D30</f>
        <v>3599000</v>
      </c>
      <c r="E37" s="296">
        <f>-'5. Cons Stat of CF'!E30</f>
        <v>3635000</v>
      </c>
      <c r="F37" s="296">
        <f>-'5. Cons Stat of CF'!F30</f>
        <v>3549000</v>
      </c>
      <c r="G37" s="296">
        <f>-'5. Cons Stat of CF'!G30</f>
        <v>3456000</v>
      </c>
      <c r="H37" s="139">
        <f>-'5. Cons Stat of CF'!H30</f>
        <v>3113000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6.7" customHeight="1" x14ac:dyDescent="0.2">
      <c r="A38" s="1"/>
      <c r="B38" s="1" t="s">
        <v>39</v>
      </c>
      <c r="C38" s="296">
        <f>'5. Cons Stat of CF'!C7+'5. Cons Stat of CF'!C9+'5. Cons Stat of CF'!C10+'5. Cons Stat of CF'!C11</f>
        <v>2576000</v>
      </c>
      <c r="D38" s="296">
        <f>'5. Cons Stat of CF'!D7+'5. Cons Stat of CF'!D9+'5. Cons Stat of CF'!D10+'5. Cons Stat of CF'!D11</f>
        <v>36990000</v>
      </c>
      <c r="E38" s="296">
        <f>'5. Cons Stat of CF'!E7+'5. Cons Stat of CF'!E9+'5. Cons Stat of CF'!E10+'5. Cons Stat of CF'!E11</f>
        <v>-19221000</v>
      </c>
      <c r="F38" s="296">
        <f>'5. Cons Stat of CF'!F7+'5. Cons Stat of CF'!F9+'5. Cons Stat of CF'!F10+'5. Cons Stat of CF'!F11</f>
        <v>-5981000</v>
      </c>
      <c r="G38" s="296">
        <f>'5. Cons Stat of CF'!G7+'5. Cons Stat of CF'!G9+'5. Cons Stat of CF'!G10+'5. Cons Stat of CF'!G11</f>
        <v>1984000</v>
      </c>
      <c r="H38" s="139">
        <f>'5. Cons Stat of CF'!H7+'5. Cons Stat of CF'!H9+'5. Cons Stat of CF'!H10+'5. Cons Stat of CF'!H11</f>
        <v>2086000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6.7" customHeight="1" x14ac:dyDescent="0.2">
      <c r="A39" s="1"/>
      <c r="B39" s="85" t="s">
        <v>235</v>
      </c>
      <c r="C39" s="301"/>
      <c r="D39" s="301"/>
      <c r="E39" s="301">
        <f>'5. Cons Stat of CF'!E51</f>
        <v>5849000</v>
      </c>
      <c r="F39" s="301">
        <f>'5. Cons Stat of CF'!F51</f>
        <v>6539000</v>
      </c>
      <c r="G39" s="301">
        <f>'5. Cons Stat of CF'!G51</f>
        <v>4043000</v>
      </c>
      <c r="H39" s="123">
        <f>'5. Cons Stat of CF'!H51</f>
        <v>5792000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6.7" customHeight="1" x14ac:dyDescent="0.2">
      <c r="A40" s="1"/>
      <c r="B40" s="307" t="s">
        <v>236</v>
      </c>
      <c r="C40" s="299">
        <f t="shared" ref="C40:H40" si="6">C30+SUM(C35:C39)</f>
        <v>-23244000</v>
      </c>
      <c r="D40" s="299">
        <f t="shared" si="6"/>
        <v>176000</v>
      </c>
      <c r="E40" s="299">
        <f t="shared" si="6"/>
        <v>8467000</v>
      </c>
      <c r="F40" s="299">
        <f t="shared" si="6"/>
        <v>-14585000</v>
      </c>
      <c r="G40" s="299">
        <f t="shared" si="6"/>
        <v>10480000</v>
      </c>
      <c r="H40" s="164">
        <f t="shared" si="6"/>
        <v>3132000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6.7" customHeight="1" x14ac:dyDescent="0.2">
      <c r="A41" s="1"/>
      <c r="B41" s="302"/>
      <c r="C41" s="49"/>
      <c r="D41" s="49"/>
      <c r="E41" s="49"/>
      <c r="F41" s="49"/>
      <c r="G41" s="49"/>
      <c r="H41" s="9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.7" customHeight="1" x14ac:dyDescent="0.2">
      <c r="A42" s="1"/>
      <c r="B42" s="1"/>
      <c r="C42" s="2"/>
      <c r="D42" s="2"/>
      <c r="E42" s="2"/>
      <c r="F42" s="2"/>
      <c r="G42" s="2"/>
      <c r="H42" s="16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.7" customHeight="1" x14ac:dyDescent="0.2">
      <c r="A43" s="1"/>
      <c r="B43" s="190" t="s">
        <v>237</v>
      </c>
      <c r="C43" s="69"/>
      <c r="D43" s="69"/>
      <c r="E43" s="69"/>
      <c r="F43" s="69"/>
      <c r="G43" s="69"/>
      <c r="H43" s="16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6.7" customHeight="1" x14ac:dyDescent="0.2">
      <c r="A44" s="1"/>
      <c r="B44" s="94" t="s">
        <v>45</v>
      </c>
      <c r="C44" s="300">
        <f>'5. Cons Stat of CF'!C30</f>
        <v>-3586000</v>
      </c>
      <c r="D44" s="300">
        <f>'5. Cons Stat of CF'!D30</f>
        <v>-3599000</v>
      </c>
      <c r="E44" s="300">
        <f>'5. Cons Stat of CF'!E30</f>
        <v>-3635000</v>
      </c>
      <c r="F44" s="300">
        <f>'5. Cons Stat of CF'!F30</f>
        <v>-3549000</v>
      </c>
      <c r="G44" s="300">
        <f>'5. Cons Stat of CF'!G30</f>
        <v>-3456000</v>
      </c>
      <c r="H44" s="108">
        <f>'5. Cons Stat of CF'!H30</f>
        <v>-3113000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6.7" customHeight="1" x14ac:dyDescent="0.2">
      <c r="A45" s="1"/>
      <c r="B45" s="1" t="s">
        <v>46</v>
      </c>
      <c r="C45" s="296">
        <f>SUM('5. Cons Stat of CF'!C25:C26)+SUM('5. Cons Stat of CF'!C31:C31)</f>
        <v>1464000</v>
      </c>
      <c r="D45" s="296">
        <f>SUM('5. Cons Stat of CF'!D25:D26)+SUM('5. Cons Stat of CF'!D31:D31)</f>
        <v>1874000</v>
      </c>
      <c r="E45" s="296">
        <f>SUM('5. Cons Stat of CF'!E25:E26)+SUM('5. Cons Stat of CF'!E31:E31)</f>
        <v>937000</v>
      </c>
      <c r="F45" s="296">
        <f>SUM('5. Cons Stat of CF'!F25:F26)+SUM('5. Cons Stat of CF'!F31:F31)</f>
        <v>168000</v>
      </c>
      <c r="G45" s="296">
        <f>SUM('5. Cons Stat of CF'!G25:G26)+SUM('5. Cons Stat of CF'!G31:G31)</f>
        <v>14965000</v>
      </c>
      <c r="H45" s="139">
        <f>SUM('5. Cons Stat of CF'!H25:H26)+SUM('5. Cons Stat of CF'!H31:H31)</f>
        <v>368000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.7" customHeight="1" x14ac:dyDescent="0.2">
      <c r="A46" s="1"/>
      <c r="B46" s="327" t="s">
        <v>238</v>
      </c>
      <c r="C46" s="296"/>
      <c r="D46" s="296"/>
      <c r="E46" s="296">
        <f t="shared" ref="E46:H46" si="7">-E39</f>
        <v>-5849000</v>
      </c>
      <c r="F46" s="296">
        <f t="shared" si="7"/>
        <v>-6539000</v>
      </c>
      <c r="G46" s="296">
        <f t="shared" si="7"/>
        <v>-4043000</v>
      </c>
      <c r="H46" s="139">
        <f t="shared" si="7"/>
        <v>-5792000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7" customHeight="1" x14ac:dyDescent="0.2">
      <c r="A47" s="1"/>
      <c r="B47" s="85" t="s">
        <v>47</v>
      </c>
      <c r="C47" s="301">
        <f>'5. Cons Stat of CF'!C36+('4. Cons Balance Sheet'!D20-'4. Cons Balance Sheet'!C20+'5. Cons Stat of CF'!C27)</f>
        <v>198000</v>
      </c>
      <c r="D47" s="301">
        <f>'5. Cons Stat of CF'!D36+('4. Cons Balance Sheet'!E20-'4. Cons Balance Sheet'!D20+'5. Cons Stat of CF'!D27)</f>
        <v>261000</v>
      </c>
      <c r="E47" s="301">
        <f>'5. Cons Stat of CF'!E36+('4. Cons Balance Sheet'!F20-'4. Cons Balance Sheet'!E20+'5. Cons Stat of CF'!E27)</f>
        <v>524000</v>
      </c>
      <c r="F47" s="301">
        <f>'5. Cons Stat of CF'!F36+('4. Cons Balance Sheet'!G20-'4. Cons Balance Sheet'!F20+'5. Cons Stat of CF'!F27)</f>
        <v>-1574000</v>
      </c>
      <c r="G47" s="301">
        <f>'5. Cons Stat of CF'!G36+('4. Cons Balance Sheet'!H20-'4. Cons Balance Sheet'!G20+'5. Cons Stat of CF'!G27)</f>
        <v>-426000</v>
      </c>
      <c r="H47" s="123">
        <f>'5. Cons Stat of CF'!H36+('4. Cons Balance Sheet'!I20-'4. Cons Balance Sheet'!H20+'5. Cons Stat of CF'!H27)</f>
        <v>214000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7" customHeight="1" x14ac:dyDescent="0.2">
      <c r="A48" s="1"/>
      <c r="B48" s="192" t="s">
        <v>48</v>
      </c>
      <c r="C48" s="299">
        <f t="shared" ref="C48:H48" si="8">SUM(C40,C44:C47)</f>
        <v>-25168000</v>
      </c>
      <c r="D48" s="299">
        <f t="shared" si="8"/>
        <v>-1288000</v>
      </c>
      <c r="E48" s="299">
        <f t="shared" si="8"/>
        <v>444000</v>
      </c>
      <c r="F48" s="299">
        <f t="shared" si="8"/>
        <v>-26079000</v>
      </c>
      <c r="G48" s="299">
        <f t="shared" si="8"/>
        <v>17520000</v>
      </c>
      <c r="H48" s="164">
        <f t="shared" si="8"/>
        <v>-5191000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7" customHeight="1" x14ac:dyDescent="0.2">
      <c r="A49" s="1"/>
      <c r="B49" s="308" t="s">
        <v>22</v>
      </c>
      <c r="C49" s="49"/>
      <c r="D49" s="49"/>
      <c r="E49" s="49"/>
      <c r="F49" s="49"/>
      <c r="G49" s="49"/>
      <c r="H49" s="9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7" customHeight="1" x14ac:dyDescent="0.2">
      <c r="A50" s="1"/>
      <c r="B50" s="1"/>
      <c r="C50" s="2"/>
      <c r="D50" s="2"/>
      <c r="E50" s="2"/>
      <c r="F50" s="2"/>
      <c r="G50" s="2"/>
      <c r="H50" s="21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6.7" customHeight="1" x14ac:dyDescent="0.2">
      <c r="A51" s="1"/>
      <c r="B51" s="190" t="s">
        <v>239</v>
      </c>
      <c r="C51" s="6"/>
      <c r="D51" s="6"/>
      <c r="E51" s="6"/>
      <c r="F51" s="6"/>
      <c r="G51" s="6"/>
      <c r="H51" s="30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6.7" customHeight="1" x14ac:dyDescent="0.2">
      <c r="A52" s="1"/>
      <c r="B52" s="94" t="s">
        <v>240</v>
      </c>
      <c r="C52" s="300"/>
      <c r="D52" s="300">
        <f>-'4. Cons Balance Sheet'!E20+'4. Cons Balance Sheet'!D20</f>
        <v>14000000</v>
      </c>
      <c r="E52" s="300">
        <f>-'4. Cons Balance Sheet'!F20+'4. Cons Balance Sheet'!E20</f>
        <v>-80000000</v>
      </c>
      <c r="F52" s="300">
        <f>-'4. Cons Balance Sheet'!G20+'4. Cons Balance Sheet'!F20</f>
        <v>45000000</v>
      </c>
      <c r="G52" s="300">
        <f>-'4. Cons Balance Sheet'!H20+'4. Cons Balance Sheet'!G20</f>
        <v>-60753000</v>
      </c>
      <c r="H52" s="253">
        <f>-'4. Cons Balance Sheet'!I20+'4. Cons Balance Sheet'!H20</f>
        <v>104008000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.7" customHeight="1" x14ac:dyDescent="0.2">
      <c r="A53" s="1"/>
      <c r="B53" s="85" t="s">
        <v>158</v>
      </c>
      <c r="C53" s="301">
        <f>-'5. Cons Stat of CF'!C36</f>
        <v>-198000</v>
      </c>
      <c r="D53" s="301">
        <f>-'5. Cons Stat of CF'!D36</f>
        <v>-261000</v>
      </c>
      <c r="E53" s="301">
        <f>-'5. Cons Stat of CF'!E36</f>
        <v>-524000</v>
      </c>
      <c r="F53" s="301">
        <f>-'5. Cons Stat of CF'!F36</f>
        <v>1574000</v>
      </c>
      <c r="G53" s="301">
        <f>-'5. Cons Stat of CF'!G36</f>
        <v>426000</v>
      </c>
      <c r="H53" s="258">
        <f>-'5. Cons Stat of CF'!H36</f>
        <v>-214000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.7" customHeight="1" x14ac:dyDescent="0.2">
      <c r="A54" s="1"/>
      <c r="B54" s="192" t="s">
        <v>156</v>
      </c>
      <c r="C54" s="299">
        <f t="shared" ref="C54:H54" si="9">SUM(C48,C52:C53)</f>
        <v>-25366000</v>
      </c>
      <c r="D54" s="299">
        <f t="shared" si="9"/>
        <v>12451000</v>
      </c>
      <c r="E54" s="299">
        <f t="shared" si="9"/>
        <v>-80080000</v>
      </c>
      <c r="F54" s="299">
        <f t="shared" si="9"/>
        <v>20495000</v>
      </c>
      <c r="G54" s="299">
        <f t="shared" si="9"/>
        <v>-42807000</v>
      </c>
      <c r="H54" s="304">
        <f t="shared" si="9"/>
        <v>98603000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.7" customHeight="1" x14ac:dyDescent="0.2">
      <c r="A55" s="1"/>
      <c r="B55" s="94"/>
      <c r="C55" s="94"/>
      <c r="D55" s="94"/>
      <c r="E55" s="94"/>
      <c r="F55" s="94"/>
      <c r="G55" s="94"/>
      <c r="H55" s="9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6.7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6.7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6.7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6.7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6.7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6.7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6.7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6.7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6.7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6.7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6.7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6.7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6.7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6.7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6.7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6.7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6.7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6.7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6.7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6.7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6.7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6.7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6.7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6.7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6.7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6.7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6.7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6.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6.7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6.7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6.7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6.7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6.7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6.7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6.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6.7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</sheetData>
  <mergeCells count="1">
    <mergeCell ref="B2:D2"/>
  </mergeCells>
  <pageMargins left="0.75" right="0.75" top="1" bottom="1" header="0.5" footer="0.5"/>
  <customProperties>
    <customPr name="_pios_id" r:id="rId1"/>
  </customProperties>
  <ignoredErrors>
    <ignoredError sqref="C35:H36 C45:H4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showGridLines="0" showRuler="0" workbookViewId="0"/>
  </sheetViews>
  <sheetFormatPr defaultColWidth="13.28515625" defaultRowHeight="12.75" x14ac:dyDescent="0.2"/>
  <cols>
    <col min="2" max="2" width="76.85546875" customWidth="1"/>
    <col min="3" max="3" width="13.5703125" customWidth="1"/>
    <col min="4" max="4" width="14.28515625" customWidth="1"/>
    <col min="5" max="5" width="17.28515625" customWidth="1"/>
    <col min="6" max="6" width="13.5703125" customWidth="1"/>
    <col min="7" max="7" width="11" customWidth="1"/>
    <col min="8" max="8" width="13.7109375" customWidth="1"/>
    <col min="9" max="11" width="9.5703125" customWidth="1"/>
  </cols>
  <sheetData>
    <row r="1" spans="1:11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3">
      <c r="A2" s="2"/>
      <c r="B2" s="4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ht="16.7" customHeight="1" x14ac:dyDescent="0.2">
      <c r="A3" s="2"/>
      <c r="B3" s="5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">
      <c r="A4" s="2"/>
      <c r="B4" s="87"/>
      <c r="C4" s="2"/>
      <c r="D4" s="2"/>
      <c r="E4" s="2"/>
      <c r="F4" s="2"/>
      <c r="G4" s="2"/>
      <c r="H4" s="2"/>
      <c r="I4" s="2"/>
      <c r="J4" s="2"/>
      <c r="K4" s="2"/>
    </row>
    <row r="5" spans="1:11" ht="16.7" customHeight="1" x14ac:dyDescent="0.2">
      <c r="A5" s="2"/>
      <c r="B5" s="6" t="s">
        <v>1</v>
      </c>
      <c r="C5" s="69"/>
      <c r="D5" s="69"/>
      <c r="E5" s="69"/>
      <c r="H5" s="69"/>
      <c r="I5" s="2"/>
      <c r="J5" s="2"/>
      <c r="K5" s="2"/>
    </row>
    <row r="6" spans="1:11" ht="16.7" customHeight="1" x14ac:dyDescent="0.2">
      <c r="A6" s="2"/>
      <c r="B6" s="7" t="s">
        <v>3</v>
      </c>
      <c r="C6" s="8" t="s">
        <v>4</v>
      </c>
      <c r="D6" s="9" t="s">
        <v>5</v>
      </c>
      <c r="E6" s="9" t="s">
        <v>6</v>
      </c>
      <c r="F6" s="10" t="s">
        <v>7</v>
      </c>
      <c r="G6" s="9" t="s">
        <v>8</v>
      </c>
      <c r="H6" s="9" t="s">
        <v>6</v>
      </c>
      <c r="I6" s="2"/>
      <c r="J6" s="2"/>
      <c r="K6" s="2"/>
    </row>
    <row r="7" spans="1:11" ht="16.7" customHeight="1" x14ac:dyDescent="0.2">
      <c r="A7" s="2"/>
      <c r="B7" s="11" t="s">
        <v>9</v>
      </c>
      <c r="C7" s="12">
        <v>128194000</v>
      </c>
      <c r="D7" s="13">
        <v>105295418.09529001</v>
      </c>
      <c r="E7" s="14">
        <v>0.21746987968637599</v>
      </c>
      <c r="F7" s="15">
        <v>246219000</v>
      </c>
      <c r="G7" s="13">
        <v>210538687.53254199</v>
      </c>
      <c r="H7" s="16">
        <v>0.16947152509413799</v>
      </c>
      <c r="I7" s="2"/>
      <c r="J7" s="2"/>
      <c r="K7" s="2"/>
    </row>
    <row r="8" spans="1:11" ht="16.7" customHeight="1" x14ac:dyDescent="0.2">
      <c r="A8" s="37"/>
      <c r="B8" s="2" t="s">
        <v>10</v>
      </c>
      <c r="C8" s="17">
        <v>90898000</v>
      </c>
      <c r="D8" s="18">
        <v>59951167.941874899</v>
      </c>
      <c r="E8" s="19">
        <v>0.516200653307194</v>
      </c>
      <c r="F8" s="20">
        <v>172018000</v>
      </c>
      <c r="G8" s="18">
        <v>120462472.357169</v>
      </c>
      <c r="H8" s="19">
        <v>0.42797998940259002</v>
      </c>
      <c r="I8" s="37"/>
      <c r="J8" s="37"/>
      <c r="K8" s="2"/>
    </row>
    <row r="9" spans="1:11" ht="16.7" customHeight="1" x14ac:dyDescent="0.2">
      <c r="A9" s="37"/>
      <c r="B9" s="2" t="s">
        <v>11</v>
      </c>
      <c r="C9" s="17">
        <v>37296000</v>
      </c>
      <c r="D9" s="18">
        <v>45344250.153415598</v>
      </c>
      <c r="E9" s="19">
        <v>-0.177492187569218</v>
      </c>
      <c r="F9" s="20">
        <v>74201000</v>
      </c>
      <c r="G9" s="18">
        <v>90077215.175372899</v>
      </c>
      <c r="H9" s="19">
        <v>-0.176251176776094</v>
      </c>
      <c r="I9" s="37"/>
      <c r="J9" s="37"/>
      <c r="K9" s="2"/>
    </row>
    <row r="10" spans="1:11" ht="16.7" customHeight="1" x14ac:dyDescent="0.2">
      <c r="A10" s="37"/>
      <c r="B10" s="21" t="s">
        <v>12</v>
      </c>
      <c r="C10" s="22">
        <v>28355000</v>
      </c>
      <c r="D10" s="23">
        <v>27282976.2445946</v>
      </c>
      <c r="E10" s="24">
        <v>3.9292771646121001E-2</v>
      </c>
      <c r="F10" s="25">
        <v>51048000</v>
      </c>
      <c r="G10" s="23">
        <v>50488000</v>
      </c>
      <c r="H10" s="24">
        <v>1.1091744572967801E-2</v>
      </c>
      <c r="I10" s="37"/>
      <c r="J10" s="37"/>
      <c r="K10" s="2"/>
    </row>
    <row r="11" spans="1:11" ht="16.7" customHeight="1" x14ac:dyDescent="0.2">
      <c r="A11" s="2"/>
      <c r="B11" s="26" t="s">
        <v>13</v>
      </c>
      <c r="C11" s="27">
        <v>156549000</v>
      </c>
      <c r="D11" s="28">
        <v>132578394.34662899</v>
      </c>
      <c r="E11" s="29">
        <v>0.18080325811383199</v>
      </c>
      <c r="F11" s="30">
        <v>297267000</v>
      </c>
      <c r="G11" s="28">
        <v>261027708.50165799</v>
      </c>
      <c r="H11" s="29">
        <v>0.13883312122824601</v>
      </c>
      <c r="I11" s="2"/>
      <c r="J11" s="2"/>
      <c r="K11" s="2"/>
    </row>
    <row r="12" spans="1:11" ht="16.7" customHeight="1" x14ac:dyDescent="0.2">
      <c r="A12" s="2"/>
      <c r="B12" s="31" t="s">
        <v>14</v>
      </c>
      <c r="C12" s="32">
        <v>129268000</v>
      </c>
      <c r="D12" s="33">
        <v>109753000</v>
      </c>
      <c r="E12" s="34">
        <v>0.17780835148014201</v>
      </c>
      <c r="F12" s="35">
        <v>249960000</v>
      </c>
      <c r="G12" s="33">
        <v>218890000</v>
      </c>
      <c r="H12" s="36">
        <v>0.14194344191146199</v>
      </c>
      <c r="I12" s="2"/>
      <c r="J12" s="2"/>
      <c r="K12" s="2"/>
    </row>
    <row r="13" spans="1:11" ht="16.7" customHeight="1" x14ac:dyDescent="0.2">
      <c r="A13" s="37"/>
      <c r="B13" s="37" t="s">
        <v>15</v>
      </c>
      <c r="C13" s="38">
        <v>0.82573507336361096</v>
      </c>
      <c r="D13" s="39">
        <v>0.82783473537210395</v>
      </c>
      <c r="E13" s="88"/>
      <c r="F13" s="40">
        <v>0.84086023675685495</v>
      </c>
      <c r="G13" s="39">
        <v>0.83856997885957996</v>
      </c>
      <c r="H13" s="88"/>
      <c r="I13" s="37"/>
      <c r="J13" s="37"/>
      <c r="K13" s="2"/>
    </row>
    <row r="14" spans="1:11" ht="16.7" customHeight="1" x14ac:dyDescent="0.2">
      <c r="A14" s="87"/>
      <c r="B14" s="21" t="s">
        <v>16</v>
      </c>
      <c r="C14" s="22">
        <v>132825000</v>
      </c>
      <c r="D14" s="23">
        <v>165219000</v>
      </c>
      <c r="E14" s="41">
        <v>-0.19606703829462699</v>
      </c>
      <c r="F14" s="25">
        <v>250870000</v>
      </c>
      <c r="G14" s="23">
        <v>294189000</v>
      </c>
      <c r="H14" s="24">
        <v>-0.147248877422337</v>
      </c>
      <c r="I14" s="87"/>
      <c r="J14" s="87"/>
      <c r="K14" s="87"/>
    </row>
    <row r="15" spans="1:11" ht="16.7" customHeight="1" x14ac:dyDescent="0.2">
      <c r="A15" s="2"/>
      <c r="B15" s="305" t="s">
        <v>17</v>
      </c>
      <c r="C15" s="35">
        <v>-3557000</v>
      </c>
      <c r="D15" s="33">
        <v>-55466000</v>
      </c>
      <c r="E15" s="42"/>
      <c r="F15" s="35">
        <v>-910000</v>
      </c>
      <c r="G15" s="33">
        <v>-75299000</v>
      </c>
      <c r="H15" s="42"/>
      <c r="I15" s="2"/>
      <c r="J15" s="2"/>
      <c r="K15" s="2"/>
    </row>
    <row r="16" spans="1:11" ht="16.7" customHeight="1" x14ac:dyDescent="0.2">
      <c r="A16" s="2"/>
      <c r="B16" s="306" t="s">
        <v>18</v>
      </c>
      <c r="C16" s="43">
        <v>-2.2721320481127301E-2</v>
      </c>
      <c r="D16" s="41">
        <v>-0.41836379353775399</v>
      </c>
      <c r="E16" s="44"/>
      <c r="F16" s="43">
        <v>-3.0612210571641001E-3</v>
      </c>
      <c r="G16" s="41">
        <v>-0.28847129077686301</v>
      </c>
      <c r="H16" s="44"/>
      <c r="I16" s="2"/>
      <c r="J16" s="2"/>
      <c r="K16" s="2"/>
    </row>
    <row r="17" spans="1:11" ht="16.7" customHeight="1" x14ac:dyDescent="0.2">
      <c r="A17" s="2"/>
      <c r="B17" s="26" t="s">
        <v>19</v>
      </c>
      <c r="C17" s="30">
        <v>-4455000</v>
      </c>
      <c r="D17" s="28">
        <v>-54976000</v>
      </c>
      <c r="E17" s="89"/>
      <c r="F17" s="30">
        <v>-1481000</v>
      </c>
      <c r="G17" s="28">
        <v>-76467629.140700698</v>
      </c>
      <c r="H17" s="89"/>
      <c r="I17" s="2"/>
      <c r="J17" s="2"/>
      <c r="K17" s="2"/>
    </row>
    <row r="18" spans="1:11" ht="16.7" customHeight="1" x14ac:dyDescent="0.2">
      <c r="A18" s="2"/>
      <c r="B18" s="31" t="s">
        <v>20</v>
      </c>
      <c r="C18" s="35">
        <v>3132000</v>
      </c>
      <c r="D18" s="33">
        <v>176000</v>
      </c>
      <c r="E18" s="42"/>
      <c r="F18" s="35">
        <v>13612000</v>
      </c>
      <c r="G18" s="33">
        <v>-23069000</v>
      </c>
      <c r="H18" s="42"/>
      <c r="I18" s="2"/>
      <c r="J18" s="2"/>
      <c r="K18" s="2"/>
    </row>
    <row r="19" spans="1:11" ht="16.7" customHeight="1" x14ac:dyDescent="0.2">
      <c r="A19" s="37"/>
      <c r="B19" s="45" t="s">
        <v>21</v>
      </c>
      <c r="C19" s="46">
        <v>2.00065155318782E-2</v>
      </c>
      <c r="D19" s="47">
        <v>1.32751645445218E-3</v>
      </c>
      <c r="E19" s="90"/>
      <c r="F19" s="46">
        <v>4.5790484648480997E-2</v>
      </c>
      <c r="G19" s="47">
        <v>-8.8377590763907193E-2</v>
      </c>
      <c r="H19" s="90"/>
      <c r="I19" s="37"/>
      <c r="J19" s="37"/>
      <c r="K19" s="2"/>
    </row>
    <row r="20" spans="1:11" ht="27.4" customHeight="1" x14ac:dyDescent="0.2">
      <c r="A20" s="2"/>
      <c r="B20" s="48" t="s">
        <v>22</v>
      </c>
      <c r="C20" s="91"/>
      <c r="D20" s="91"/>
      <c r="E20" s="91"/>
      <c r="F20" s="91"/>
      <c r="G20" s="91"/>
      <c r="H20" s="91"/>
      <c r="I20" s="2"/>
      <c r="J20" s="2"/>
      <c r="K20" s="2"/>
    </row>
    <row r="21" spans="1:11" ht="16.7" customHeight="1" x14ac:dyDescent="0.2">
      <c r="A21" s="2"/>
      <c r="B21" s="87"/>
      <c r="C21" s="2"/>
      <c r="D21" s="2"/>
      <c r="E21" s="2"/>
      <c r="F21" s="2"/>
      <c r="G21" s="2"/>
      <c r="H21" s="2"/>
      <c r="I21" s="2"/>
      <c r="J21" s="2"/>
      <c r="K21" s="2"/>
    </row>
    <row r="22" spans="1:11" ht="16.7" customHeight="1" x14ac:dyDescent="0.2">
      <c r="A22" s="2"/>
      <c r="B22" s="6" t="s">
        <v>9</v>
      </c>
      <c r="C22" s="69"/>
      <c r="D22" s="69"/>
      <c r="E22" s="69"/>
      <c r="F22" s="69"/>
      <c r="G22" s="69"/>
      <c r="H22" s="69"/>
      <c r="I22" s="2"/>
      <c r="J22" s="2"/>
      <c r="K22" s="2"/>
    </row>
    <row r="23" spans="1:11" ht="16.7" customHeight="1" x14ac:dyDescent="0.2">
      <c r="A23" s="2"/>
      <c r="B23" s="7" t="s">
        <v>3</v>
      </c>
      <c r="C23" s="8" t="s">
        <v>4</v>
      </c>
      <c r="D23" s="9" t="s">
        <v>5</v>
      </c>
      <c r="E23" s="9" t="s">
        <v>6</v>
      </c>
      <c r="F23" s="10" t="s">
        <v>7</v>
      </c>
      <c r="G23" s="9" t="s">
        <v>8</v>
      </c>
      <c r="H23" s="9" t="s">
        <v>6</v>
      </c>
      <c r="I23" s="2"/>
      <c r="J23" s="2"/>
      <c r="K23" s="2"/>
    </row>
    <row r="24" spans="1:11" ht="16.7" customHeight="1" x14ac:dyDescent="0.2">
      <c r="A24" s="2"/>
      <c r="B24" s="49" t="s">
        <v>23</v>
      </c>
      <c r="C24" s="12">
        <v>90898000</v>
      </c>
      <c r="D24" s="13">
        <v>59951167.941874899</v>
      </c>
      <c r="E24" s="14">
        <v>0.516200653307194</v>
      </c>
      <c r="F24" s="15">
        <v>172018000</v>
      </c>
      <c r="G24" s="13">
        <v>120462472.357169</v>
      </c>
      <c r="H24" s="14">
        <v>0.42797998940259002</v>
      </c>
      <c r="I24" s="2"/>
      <c r="J24" s="2"/>
      <c r="K24" s="2"/>
    </row>
    <row r="25" spans="1:11" ht="16.7" customHeight="1" x14ac:dyDescent="0.2">
      <c r="A25" s="2"/>
      <c r="B25" s="50" t="s">
        <v>24</v>
      </c>
      <c r="C25" s="22">
        <v>37296000</v>
      </c>
      <c r="D25" s="23">
        <v>45344250.153415598</v>
      </c>
      <c r="E25" s="24">
        <v>-0.177492187569218</v>
      </c>
      <c r="F25" s="25">
        <v>74201000</v>
      </c>
      <c r="G25" s="23">
        <v>90077215.175372899</v>
      </c>
      <c r="H25" s="24">
        <v>-0.176251176776094</v>
      </c>
      <c r="I25" s="2"/>
      <c r="J25" s="2"/>
      <c r="K25" s="2"/>
    </row>
    <row r="26" spans="1:11" ht="16.7" customHeight="1" thickBot="1" x14ac:dyDescent="0.25">
      <c r="A26" s="2"/>
      <c r="B26" s="51" t="s">
        <v>25</v>
      </c>
      <c r="C26" s="52">
        <v>128194000</v>
      </c>
      <c r="D26" s="53">
        <v>105295418.09529001</v>
      </c>
      <c r="E26" s="54">
        <v>0.21746987968637599</v>
      </c>
      <c r="F26" s="55">
        <v>246219000</v>
      </c>
      <c r="G26" s="53">
        <v>210538687.53254199</v>
      </c>
      <c r="H26" s="56">
        <v>0.16947152509413799</v>
      </c>
      <c r="I26" s="2"/>
      <c r="J26" s="2"/>
      <c r="K26" s="2"/>
    </row>
    <row r="27" spans="1:11" ht="15" customHeight="1" x14ac:dyDescent="0.2">
      <c r="A27" s="2"/>
      <c r="B27" s="49" t="s">
        <v>26</v>
      </c>
      <c r="C27" s="92"/>
      <c r="D27" s="92"/>
      <c r="E27" s="92"/>
      <c r="F27" s="57">
        <v>20290000</v>
      </c>
      <c r="G27" s="58">
        <v>-16867000</v>
      </c>
      <c r="H27" s="59"/>
      <c r="I27" s="2"/>
      <c r="J27" s="2"/>
      <c r="K27" s="2"/>
    </row>
    <row r="28" spans="1:11" ht="15" customHeight="1" x14ac:dyDescent="0.2">
      <c r="A28" s="2"/>
      <c r="B28" s="50" t="s">
        <v>27</v>
      </c>
      <c r="C28" s="44"/>
      <c r="D28" s="44"/>
      <c r="E28" s="44"/>
      <c r="F28" s="60">
        <f>F27/F$26</f>
        <v>8.2406313079006907E-2</v>
      </c>
      <c r="G28" s="41">
        <f>G27/G$26</f>
        <v>-8.0113542065246068E-2</v>
      </c>
      <c r="H28" s="21"/>
      <c r="I28" s="2"/>
      <c r="J28" s="2"/>
      <c r="K28" s="2"/>
    </row>
    <row r="29" spans="1:11" ht="15" customHeight="1" x14ac:dyDescent="0.2">
      <c r="A29" s="2"/>
      <c r="B29" s="227" t="s">
        <v>28</v>
      </c>
      <c r="C29" s="98"/>
      <c r="D29" s="63"/>
      <c r="E29" s="63"/>
      <c r="F29" s="61">
        <v>-2638000</v>
      </c>
      <c r="G29" s="62">
        <v>-46028000</v>
      </c>
      <c r="H29" s="63"/>
      <c r="I29" s="2"/>
      <c r="J29" s="2"/>
      <c r="K29" s="2"/>
    </row>
    <row r="30" spans="1:11" ht="15" customHeight="1" x14ac:dyDescent="0.2">
      <c r="A30" s="2"/>
      <c r="B30" s="171" t="s">
        <v>29</v>
      </c>
      <c r="C30" s="93"/>
      <c r="D30" s="93"/>
      <c r="E30" s="93"/>
      <c r="F30" s="64">
        <f>F29/F$26</f>
        <v>-1.0714039127768369E-2</v>
      </c>
      <c r="G30" s="65">
        <f>G29/G$26</f>
        <v>-0.21862015261630083</v>
      </c>
      <c r="H30" s="93"/>
      <c r="I30" s="2"/>
      <c r="J30" s="2"/>
      <c r="K30" s="2"/>
    </row>
    <row r="31" spans="1:11" ht="15" customHeight="1" x14ac:dyDescent="0.2">
      <c r="A31" s="2"/>
      <c r="B31" s="94"/>
      <c r="C31" s="95"/>
      <c r="D31" s="95"/>
      <c r="E31" s="95"/>
      <c r="F31" s="95"/>
      <c r="G31" s="92"/>
      <c r="H31" s="95"/>
      <c r="I31" s="2"/>
      <c r="J31" s="2"/>
      <c r="K31" s="2"/>
    </row>
    <row r="32" spans="1:11" ht="16.7" customHeight="1" x14ac:dyDescent="0.2">
      <c r="A32" s="2"/>
      <c r="B32" s="96"/>
      <c r="G32" s="97"/>
      <c r="H32" s="97"/>
      <c r="I32" s="2"/>
      <c r="J32" s="2"/>
      <c r="K32" s="2"/>
    </row>
    <row r="33" spans="1:11" ht="16.7" customHeight="1" x14ac:dyDescent="0.2">
      <c r="A33" s="2"/>
      <c r="B33" s="7" t="s">
        <v>30</v>
      </c>
      <c r="C33" s="10" t="s">
        <v>4</v>
      </c>
      <c r="D33" s="9" t="s">
        <v>5</v>
      </c>
      <c r="E33" s="9" t="s">
        <v>6</v>
      </c>
      <c r="F33" s="10" t="s">
        <v>7</v>
      </c>
      <c r="G33" s="9" t="s">
        <v>8</v>
      </c>
      <c r="H33" s="9" t="s">
        <v>6</v>
      </c>
      <c r="I33" s="2"/>
      <c r="J33" s="2"/>
      <c r="K33" s="2"/>
    </row>
    <row r="34" spans="1:11" ht="16.7" customHeight="1" x14ac:dyDescent="0.2">
      <c r="A34" s="2"/>
      <c r="B34" s="315" t="s">
        <v>31</v>
      </c>
      <c r="C34" s="316">
        <v>90898000</v>
      </c>
      <c r="D34" s="317">
        <v>59951167.941874899</v>
      </c>
      <c r="E34" s="321">
        <v>0.516200653307194</v>
      </c>
      <c r="F34" s="316">
        <v>172018000</v>
      </c>
      <c r="G34" s="317">
        <v>120462472.357169</v>
      </c>
      <c r="H34" s="321">
        <v>0.42797998940259002</v>
      </c>
      <c r="I34" s="2"/>
      <c r="J34" s="2"/>
      <c r="K34" s="2"/>
    </row>
    <row r="35" spans="1:11" ht="16.7" customHeight="1" x14ac:dyDescent="0.2">
      <c r="A35" s="2"/>
      <c r="B35" s="318" t="s">
        <v>32</v>
      </c>
      <c r="C35" s="319">
        <v>-403000</v>
      </c>
      <c r="D35" s="320">
        <v>10550344.4173507</v>
      </c>
      <c r="E35" s="320"/>
      <c r="F35" s="319">
        <v>2126000</v>
      </c>
      <c r="G35" s="320">
        <v>18401305.809489999</v>
      </c>
      <c r="H35" s="320"/>
      <c r="I35" s="2"/>
      <c r="J35" s="2"/>
      <c r="K35" s="2"/>
    </row>
    <row r="36" spans="1:11" ht="16.7" customHeight="1" x14ac:dyDescent="0.2">
      <c r="A36" s="2"/>
      <c r="B36" s="51" t="s">
        <v>33</v>
      </c>
      <c r="C36" s="55">
        <v>90495000</v>
      </c>
      <c r="D36" s="53">
        <v>70501000</v>
      </c>
      <c r="E36" s="56">
        <v>0.28359881420121702</v>
      </c>
      <c r="F36" s="55">
        <v>174144000</v>
      </c>
      <c r="G36" s="53">
        <v>138863778.166659</v>
      </c>
      <c r="H36" s="54">
        <v>0.25406353117512798</v>
      </c>
      <c r="I36" s="2"/>
      <c r="J36" s="2"/>
      <c r="K36" s="2"/>
    </row>
    <row r="37" spans="1:11" ht="16.7" customHeight="1" x14ac:dyDescent="0.2">
      <c r="A37" s="2"/>
      <c r="B37" s="49"/>
      <c r="C37" s="95"/>
      <c r="D37" s="95"/>
      <c r="E37" s="95"/>
      <c r="F37" s="95"/>
      <c r="G37" s="95"/>
      <c r="H37" s="95"/>
      <c r="I37" s="2"/>
      <c r="J37" s="2"/>
      <c r="K37" s="2"/>
    </row>
    <row r="38" spans="1:11" ht="16.7" customHeight="1" x14ac:dyDescent="0.2">
      <c r="A38" s="2"/>
      <c r="B38" s="87"/>
      <c r="C38" s="2"/>
      <c r="D38" s="2"/>
      <c r="E38" s="2"/>
      <c r="F38" s="2"/>
      <c r="G38" s="2"/>
      <c r="H38" s="2"/>
      <c r="I38" s="2"/>
      <c r="J38" s="2"/>
      <c r="K38" s="2"/>
    </row>
    <row r="39" spans="1:11" ht="16.7" customHeight="1" x14ac:dyDescent="0.2">
      <c r="A39" s="2"/>
      <c r="B39" s="6" t="s">
        <v>12</v>
      </c>
      <c r="C39" s="69"/>
      <c r="D39" s="69"/>
      <c r="E39" s="69"/>
      <c r="F39" s="69"/>
      <c r="G39" s="69"/>
      <c r="H39" s="69"/>
      <c r="I39" s="2"/>
      <c r="J39" s="2"/>
      <c r="K39" s="2"/>
    </row>
    <row r="40" spans="1:11" ht="16.7" customHeight="1" thickBot="1" x14ac:dyDescent="0.25">
      <c r="A40" s="2"/>
      <c r="B40" s="7" t="s">
        <v>3</v>
      </c>
      <c r="C40" s="10" t="s">
        <v>4</v>
      </c>
      <c r="D40" s="9" t="s">
        <v>5</v>
      </c>
      <c r="E40" s="9" t="s">
        <v>6</v>
      </c>
      <c r="F40" s="10" t="s">
        <v>7</v>
      </c>
      <c r="G40" s="9" t="s">
        <v>8</v>
      </c>
      <c r="H40" s="9" t="s">
        <v>6</v>
      </c>
      <c r="I40" s="2"/>
      <c r="J40" s="2"/>
      <c r="K40" s="2"/>
    </row>
    <row r="41" spans="1:11" ht="16.7" customHeight="1" thickBot="1" x14ac:dyDescent="0.25">
      <c r="A41" s="2"/>
      <c r="B41" s="51" t="s">
        <v>34</v>
      </c>
      <c r="C41" s="55">
        <v>28355000</v>
      </c>
      <c r="D41" s="53">
        <v>27282976.2445946</v>
      </c>
      <c r="E41" s="66">
        <v>3.9292771646121001E-2</v>
      </c>
      <c r="F41" s="55">
        <v>51048000</v>
      </c>
      <c r="G41" s="53">
        <v>50488000</v>
      </c>
      <c r="H41" s="66">
        <v>1.1091744572967801E-2</v>
      </c>
      <c r="I41" s="2"/>
      <c r="J41" s="2"/>
      <c r="K41" s="2"/>
    </row>
    <row r="42" spans="1:11" ht="15" customHeight="1" x14ac:dyDescent="0.2">
      <c r="A42" s="2"/>
      <c r="B42" s="49" t="s">
        <v>26</v>
      </c>
      <c r="C42" s="95"/>
      <c r="D42" s="92"/>
      <c r="E42" s="92"/>
      <c r="F42" s="57">
        <v>3819000</v>
      </c>
      <c r="G42" s="58">
        <v>5293000</v>
      </c>
      <c r="H42" s="92"/>
      <c r="I42" s="2"/>
      <c r="J42" s="2"/>
      <c r="K42" s="2"/>
    </row>
    <row r="43" spans="1:11" ht="15" customHeight="1" x14ac:dyDescent="0.2">
      <c r="A43" s="2"/>
      <c r="B43" s="50" t="s">
        <v>27</v>
      </c>
      <c r="D43" s="44"/>
      <c r="E43" s="44"/>
      <c r="F43" s="67">
        <f>F42/F$41</f>
        <v>7.4811941701927592E-2</v>
      </c>
      <c r="G43" s="68">
        <f>G42/G$41</f>
        <v>0.10483679290128348</v>
      </c>
      <c r="H43" s="44"/>
      <c r="I43" s="2"/>
      <c r="J43" s="2"/>
      <c r="K43" s="2"/>
    </row>
    <row r="44" spans="1:11" ht="15" customHeight="1" x14ac:dyDescent="0.2">
      <c r="A44" s="2"/>
      <c r="B44" s="227" t="s">
        <v>28</v>
      </c>
      <c r="C44" s="98"/>
      <c r="D44" s="63"/>
      <c r="E44" s="63"/>
      <c r="F44" s="61">
        <v>3402000</v>
      </c>
      <c r="G44" s="62">
        <v>4885000</v>
      </c>
      <c r="H44" s="63"/>
      <c r="I44" s="2"/>
      <c r="J44" s="2"/>
      <c r="K44" s="2"/>
    </row>
    <row r="45" spans="1:11" ht="16.7" customHeight="1" thickBot="1" x14ac:dyDescent="0.25">
      <c r="A45" s="2"/>
      <c r="B45" s="171" t="s">
        <v>29</v>
      </c>
      <c r="C45" s="93"/>
      <c r="D45" s="93"/>
      <c r="E45" s="93"/>
      <c r="F45" s="64">
        <f>F44/F$41</f>
        <v>6.664315937940761E-2</v>
      </c>
      <c r="G45" s="65">
        <f>G44/G$41</f>
        <v>9.6755664712406902E-2</v>
      </c>
      <c r="H45" s="69"/>
      <c r="I45" s="2"/>
      <c r="J45" s="2"/>
      <c r="K45" s="2"/>
    </row>
    <row r="46" spans="1:11" ht="16.7" customHeight="1" x14ac:dyDescent="0.2">
      <c r="A46" s="2"/>
      <c r="B46" s="94"/>
      <c r="C46" s="95"/>
      <c r="D46" s="95"/>
      <c r="E46" s="95"/>
      <c r="F46" s="95"/>
      <c r="G46" s="95"/>
      <c r="H46" s="95"/>
      <c r="I46" s="2"/>
      <c r="J46" s="2"/>
      <c r="K46" s="2"/>
    </row>
    <row r="47" spans="1:11" ht="16.7" customHeight="1" x14ac:dyDescent="0.2">
      <c r="A47" s="2"/>
      <c r="B47" s="99"/>
      <c r="H47" s="100"/>
      <c r="I47" s="2"/>
      <c r="J47" s="2"/>
      <c r="K47" s="2"/>
    </row>
    <row r="48" spans="1:11" ht="16.7" customHeight="1" x14ac:dyDescent="0.2">
      <c r="A48" s="2"/>
      <c r="B48" s="6" t="s">
        <v>35</v>
      </c>
      <c r="C48" s="69"/>
      <c r="D48" s="73"/>
      <c r="H48" s="100"/>
      <c r="I48" s="2"/>
      <c r="J48" s="2"/>
      <c r="K48" s="2"/>
    </row>
    <row r="49" spans="1:11" ht="16.7" customHeight="1" x14ac:dyDescent="0.2">
      <c r="A49" s="2"/>
      <c r="B49" s="7" t="s">
        <v>30</v>
      </c>
      <c r="C49" s="74" t="s">
        <v>4</v>
      </c>
      <c r="D49" s="75" t="s">
        <v>5</v>
      </c>
      <c r="E49" s="10" t="s">
        <v>7</v>
      </c>
      <c r="F49" s="9" t="s">
        <v>8</v>
      </c>
      <c r="H49" s="100"/>
      <c r="I49" s="2"/>
      <c r="J49" s="2"/>
      <c r="K49" s="2"/>
    </row>
    <row r="50" spans="1:11" ht="16.7" customHeight="1" x14ac:dyDescent="0.2">
      <c r="A50" s="2"/>
      <c r="B50" s="76" t="s">
        <v>36</v>
      </c>
      <c r="C50" s="77">
        <f>'5. Cons Stat of CF'!H6</f>
        <v>-3557000</v>
      </c>
      <c r="D50" s="78">
        <f>'5. Cons Stat of CF'!D6</f>
        <v>-55466000</v>
      </c>
      <c r="E50" s="77">
        <f>'5. Cons Stat of CF'!J6</f>
        <v>-910000</v>
      </c>
      <c r="F50" s="78">
        <f>'5. Cons Stat of CF'!L6</f>
        <v>-75299000</v>
      </c>
      <c r="H50" s="100"/>
      <c r="I50" s="2"/>
      <c r="J50" s="2"/>
      <c r="K50" s="2"/>
    </row>
    <row r="51" spans="1:11" ht="16.7" customHeight="1" x14ac:dyDescent="0.2">
      <c r="A51" s="2"/>
      <c r="B51" s="79" t="s">
        <v>37</v>
      </c>
      <c r="C51" s="80">
        <f>'5. Cons Stat of CF'!H8</f>
        <v>11180000</v>
      </c>
      <c r="D51" s="62">
        <f>'5. Cons Stat of CF'!D8</f>
        <v>14369000</v>
      </c>
      <c r="E51" s="80">
        <f>'5. Cons Stat of CF'!J8</f>
        <v>23688000</v>
      </c>
      <c r="F51" s="62">
        <f>'5. Cons Stat of CF'!L8</f>
        <v>29613000</v>
      </c>
      <c r="H51" s="100"/>
      <c r="I51" s="2"/>
      <c r="J51" s="2"/>
      <c r="K51" s="2"/>
    </row>
    <row r="52" spans="1:11" ht="16.7" customHeight="1" x14ac:dyDescent="0.2">
      <c r="A52" s="2"/>
      <c r="B52" s="2" t="s">
        <v>38</v>
      </c>
      <c r="C52" s="70">
        <f>'5. Cons Stat of CF'!H10</f>
        <v>3944000</v>
      </c>
      <c r="D52" s="18">
        <f>'5. Cons Stat of CF'!D10</f>
        <v>2713000</v>
      </c>
      <c r="E52" s="70">
        <f>'5. Cons Stat of CF'!J10</f>
        <v>6552000</v>
      </c>
      <c r="F52" s="18">
        <f>'5. Cons Stat of CF'!L10</f>
        <v>4487000</v>
      </c>
      <c r="H52" s="100"/>
      <c r="I52" s="2"/>
      <c r="J52" s="2"/>
      <c r="K52" s="2"/>
    </row>
    <row r="53" spans="1:11" ht="16.7" customHeight="1" x14ac:dyDescent="0.2">
      <c r="A53" s="2"/>
      <c r="B53" s="2" t="s">
        <v>39</v>
      </c>
      <c r="C53" s="70">
        <f>SUM('5. Cons Stat of CF'!H7,'5. Cons Stat of CF'!H9,'5. Cons Stat of CF'!H11)</f>
        <v>-1858000</v>
      </c>
      <c r="D53" s="18">
        <f>SUM('5. Cons Stat of CF'!D7,'5. Cons Stat of CF'!D9,'5. Cons Stat of CF'!D11)</f>
        <v>34277000</v>
      </c>
      <c r="E53" s="70">
        <f>SUM('5. Cons Stat of CF'!J7,'5. Cons Stat of CF'!J9,'5. Cons Stat of CF'!J11)</f>
        <v>-2482000</v>
      </c>
      <c r="F53" s="18">
        <f>SUM('5. Cons Stat of CF'!L7,'5. Cons Stat of CF'!L9,'5. Cons Stat of CF'!L11)</f>
        <v>35078000</v>
      </c>
      <c r="H53" s="100"/>
      <c r="I53" s="2"/>
      <c r="J53" s="2"/>
      <c r="K53" s="2"/>
    </row>
    <row r="54" spans="1:11" ht="16.7" customHeight="1" x14ac:dyDescent="0.2">
      <c r="A54" s="2"/>
      <c r="B54" s="2" t="s">
        <v>40</v>
      </c>
      <c r="C54" s="70">
        <f>SUM('5. Cons Stat of CF'!H13:H15)-C55</f>
        <v>-4031000</v>
      </c>
      <c r="D54" s="18">
        <f>SUM('5. Cons Stat of CF'!D13:D15)-D55</f>
        <v>11476000</v>
      </c>
      <c r="E54" s="70">
        <f>SUM('5. Cons Stat of CF'!J13:J15)-E55</f>
        <v>-15036000</v>
      </c>
      <c r="F54" s="18">
        <f>SUM('5. Cons Stat of CF'!L13:L15)-F55</f>
        <v>-1601000</v>
      </c>
      <c r="H54" s="100"/>
      <c r="I54" s="2"/>
      <c r="J54" s="2"/>
      <c r="K54" s="2"/>
    </row>
    <row r="55" spans="1:11" ht="16.7" customHeight="1" x14ac:dyDescent="0.2">
      <c r="A55" s="2"/>
      <c r="B55" s="2" t="s">
        <v>41</v>
      </c>
      <c r="C55" s="70">
        <f>'4. Cons Balance Sheet'!I51-'4. Cons Balance Sheet'!H51</f>
        <v>-3855000</v>
      </c>
      <c r="D55" s="18">
        <f>'4. Cons Balance Sheet'!E51-'4. Cons Balance Sheet'!D51</f>
        <v>-5583000</v>
      </c>
      <c r="E55" s="70">
        <f>'4. Cons Balance Sheet'!I51-'4. Cons Balance Sheet'!G51</f>
        <v>-703000</v>
      </c>
      <c r="F55" s="18">
        <f>'4. Cons Balance Sheet'!G51-'4. Cons Balance Sheet'!F51</f>
        <v>-5959000</v>
      </c>
      <c r="H55" s="100"/>
      <c r="I55" s="2"/>
      <c r="J55" s="2"/>
      <c r="K55" s="2"/>
    </row>
    <row r="56" spans="1:11" ht="16.7" customHeight="1" x14ac:dyDescent="0.2">
      <c r="A56" s="2"/>
      <c r="B56" s="2" t="s">
        <v>42</v>
      </c>
      <c r="C56" s="70">
        <f>'10. Operational performance'!H36</f>
        <v>-1615000</v>
      </c>
      <c r="D56" s="18">
        <f>'10. Operational performance'!D36</f>
        <v>-588000</v>
      </c>
      <c r="E56" s="70">
        <f>'10. Operational performance'!G36+'10. Operational performance'!H36</f>
        <v>-3093000</v>
      </c>
      <c r="F56" s="18">
        <f>'10. Operational performance'!C36+'10. Operational performance'!D36</f>
        <v>-2055000</v>
      </c>
      <c r="H56" s="100"/>
      <c r="I56" s="2"/>
      <c r="J56" s="2"/>
      <c r="K56" s="2"/>
    </row>
    <row r="57" spans="1:11" ht="16.7" customHeight="1" x14ac:dyDescent="0.2">
      <c r="A57" s="2"/>
      <c r="B57" s="21" t="s">
        <v>43</v>
      </c>
      <c r="C57" s="81">
        <f>'5. Cons Stat of CF'!H47+'5. Cons Stat of CF'!H48</f>
        <v>-2868000</v>
      </c>
      <c r="D57" s="23">
        <f>'5. Cons Stat of CF'!D47+'5. Cons Stat of CF'!D48</f>
        <v>-1022000</v>
      </c>
      <c r="E57" s="81">
        <f>'5. Cons Stat of CF'!J47+'5. Cons Stat of CF'!J48</f>
        <v>-4239000</v>
      </c>
      <c r="F57" s="23">
        <f>'5. Cons Stat of CF'!L47+'5. Cons Stat of CF'!L48</f>
        <v>-7333000</v>
      </c>
      <c r="H57" s="100"/>
      <c r="I57" s="2"/>
      <c r="J57" s="2"/>
      <c r="K57" s="2"/>
    </row>
    <row r="58" spans="1:11" ht="16.7" customHeight="1" x14ac:dyDescent="0.2">
      <c r="A58" s="2"/>
      <c r="B58" s="51" t="s">
        <v>44</v>
      </c>
      <c r="C58" s="52">
        <f>SUM(C50:C57)</f>
        <v>-2660000</v>
      </c>
      <c r="D58" s="53">
        <f>SUM(D50:D57)</f>
        <v>176000</v>
      </c>
      <c r="E58" s="52">
        <f>SUM(E50:E57)</f>
        <v>3777000</v>
      </c>
      <c r="F58" s="53">
        <f>SUM(F50:F57)</f>
        <v>-23069000</v>
      </c>
      <c r="H58" s="100"/>
      <c r="I58" s="2"/>
      <c r="J58" s="2"/>
      <c r="K58" s="2"/>
    </row>
    <row r="59" spans="1:11" ht="16.7" customHeight="1" x14ac:dyDescent="0.2">
      <c r="A59" s="2"/>
      <c r="B59" s="311"/>
      <c r="C59" s="82"/>
      <c r="D59" s="83"/>
      <c r="E59" s="82"/>
      <c r="F59" s="83"/>
      <c r="H59" s="100"/>
      <c r="I59" s="2"/>
      <c r="J59" s="2"/>
      <c r="K59" s="2"/>
    </row>
    <row r="60" spans="1:11" ht="16.7" customHeight="1" x14ac:dyDescent="0.2">
      <c r="A60" s="2"/>
      <c r="B60" s="309" t="s">
        <v>45</v>
      </c>
      <c r="C60" s="70">
        <f>'10. Operational performance'!H44</f>
        <v>-3113000</v>
      </c>
      <c r="D60" s="18">
        <f>'10. Operational performance'!D44</f>
        <v>-3599000</v>
      </c>
      <c r="E60" s="70">
        <f>'10. Operational performance'!G44+'10. Operational performance'!H44</f>
        <v>-6569000</v>
      </c>
      <c r="F60" s="18">
        <f>'10. Operational performance'!C44+'10. Operational performance'!D44</f>
        <v>-7185000</v>
      </c>
      <c r="H60" s="100"/>
      <c r="I60" s="2"/>
      <c r="J60" s="2"/>
      <c r="K60" s="2"/>
    </row>
    <row r="61" spans="1:11" ht="16.7" customHeight="1" x14ac:dyDescent="0.2">
      <c r="A61" s="2"/>
      <c r="B61" s="309" t="s">
        <v>46</v>
      </c>
      <c r="C61" s="70">
        <f>'10. Operational performance'!H45</f>
        <v>368000</v>
      </c>
      <c r="D61" s="18">
        <f>'10. Operational performance'!D45</f>
        <v>1874000</v>
      </c>
      <c r="E61" s="70">
        <f>'10. Operational performance'!G45+'10. Operational performance'!H45</f>
        <v>15333000</v>
      </c>
      <c r="F61" s="18">
        <f>'10. Operational performance'!C45+'10. Operational performance'!D45</f>
        <v>3338000</v>
      </c>
      <c r="H61" s="100"/>
      <c r="I61" s="2"/>
      <c r="J61" s="2"/>
      <c r="K61" s="2"/>
    </row>
    <row r="62" spans="1:11" ht="16.7" customHeight="1" x14ac:dyDescent="0.2">
      <c r="A62" s="2"/>
      <c r="B62" s="310" t="s">
        <v>47</v>
      </c>
      <c r="C62" s="72">
        <f>'10. Operational performance'!H47</f>
        <v>214000</v>
      </c>
      <c r="D62" s="18">
        <f>'10. Operational performance'!D47</f>
        <v>261000</v>
      </c>
      <c r="E62" s="72">
        <f>'10. Operational performance'!G47+'10. Operational performance'!H47</f>
        <v>-212000</v>
      </c>
      <c r="F62" s="18">
        <f>'10. Operational performance'!C47+'10. Operational performance'!D47</f>
        <v>459000</v>
      </c>
      <c r="H62" s="100"/>
      <c r="I62" s="2"/>
      <c r="J62" s="2"/>
      <c r="K62" s="2"/>
    </row>
    <row r="63" spans="1:11" ht="16.7" customHeight="1" x14ac:dyDescent="0.2">
      <c r="A63" s="2"/>
      <c r="B63" s="312" t="s">
        <v>48</v>
      </c>
      <c r="C63" s="313">
        <f>SUM(C58:C62)</f>
        <v>-5191000</v>
      </c>
      <c r="D63" s="314">
        <f>SUM(D58:D62)</f>
        <v>-1288000</v>
      </c>
      <c r="E63" s="84">
        <f>SUM(E58:E62)</f>
        <v>12329000</v>
      </c>
      <c r="F63" s="314">
        <f>SUM(F58:F62)</f>
        <v>-26457000</v>
      </c>
      <c r="H63" s="100"/>
      <c r="I63" s="2"/>
      <c r="J63" s="2"/>
      <c r="K63" s="2"/>
    </row>
    <row r="64" spans="1:11" ht="16.7" customHeight="1" x14ac:dyDescent="0.2">
      <c r="A64" s="2"/>
      <c r="B64" s="101"/>
      <c r="C64" s="102"/>
      <c r="D64" s="102"/>
      <c r="E64" s="102"/>
      <c r="F64" s="102"/>
      <c r="H64" s="100"/>
      <c r="I64" s="2"/>
      <c r="J64" s="2"/>
      <c r="K64" s="2"/>
    </row>
    <row r="65" spans="1:11" ht="16.7" customHeight="1" x14ac:dyDescent="0.2">
      <c r="A65" s="2"/>
      <c r="B65" s="99"/>
      <c r="H65" s="100"/>
      <c r="I65" s="2"/>
      <c r="J65" s="2"/>
      <c r="K65" s="2"/>
    </row>
    <row r="66" spans="1:11" ht="16.7" customHeight="1" x14ac:dyDescent="0.2">
      <c r="A66" s="2"/>
      <c r="B66" s="6" t="s">
        <v>49</v>
      </c>
      <c r="C66" s="69"/>
      <c r="D66" s="69"/>
      <c r="E66" s="69"/>
      <c r="F66" s="2"/>
      <c r="G66" s="2"/>
      <c r="H66" s="2"/>
      <c r="I66" s="2"/>
      <c r="J66" s="2"/>
      <c r="K66" s="2"/>
    </row>
    <row r="67" spans="1:11" ht="16.7" customHeight="1" thickBot="1" x14ac:dyDescent="0.25">
      <c r="A67" s="2"/>
      <c r="B67" s="7" t="s">
        <v>30</v>
      </c>
      <c r="C67" s="74">
        <v>45107</v>
      </c>
      <c r="D67" s="75">
        <v>45016</v>
      </c>
      <c r="E67" s="75">
        <v>44926</v>
      </c>
      <c r="F67" s="2"/>
      <c r="G67" s="2"/>
      <c r="H67" s="2"/>
      <c r="I67" s="2"/>
      <c r="J67" s="2"/>
      <c r="K67" s="2"/>
    </row>
    <row r="68" spans="1:11" ht="16.7" customHeight="1" x14ac:dyDescent="0.2">
      <c r="A68" s="2"/>
      <c r="B68" s="49" t="s">
        <v>50</v>
      </c>
      <c r="C68" s="70">
        <v>433368000</v>
      </c>
      <c r="D68" s="13">
        <v>433771000</v>
      </c>
      <c r="E68" s="13">
        <v>431241000</v>
      </c>
      <c r="F68" s="2"/>
      <c r="G68" s="2"/>
      <c r="H68" s="2"/>
      <c r="I68" s="2"/>
      <c r="J68" s="2"/>
      <c r="K68" s="2"/>
    </row>
    <row r="69" spans="1:11" ht="16.7" customHeight="1" x14ac:dyDescent="0.2">
      <c r="A69" s="2"/>
      <c r="B69" s="2" t="s">
        <v>51</v>
      </c>
      <c r="C69" s="70">
        <v>13575000</v>
      </c>
      <c r="D69" s="18">
        <v>17521000</v>
      </c>
      <c r="E69" s="18">
        <v>11643000</v>
      </c>
      <c r="F69" s="2"/>
      <c r="G69" s="2"/>
      <c r="H69" s="2"/>
      <c r="I69" s="2"/>
      <c r="J69" s="2"/>
      <c r="K69" s="2"/>
    </row>
    <row r="70" spans="1:11" ht="16.7" customHeight="1" x14ac:dyDescent="0.2">
      <c r="A70" s="2"/>
      <c r="B70" s="50" t="s">
        <v>12</v>
      </c>
      <c r="C70" s="70">
        <v>19222000</v>
      </c>
      <c r="D70" s="23">
        <v>19033000</v>
      </c>
      <c r="E70" s="23">
        <v>20676000</v>
      </c>
      <c r="F70" s="2"/>
      <c r="G70" s="2"/>
      <c r="H70" s="2"/>
      <c r="I70" s="2"/>
      <c r="J70" s="2"/>
      <c r="K70" s="2"/>
    </row>
    <row r="71" spans="1:11" ht="16.7" customHeight="1" x14ac:dyDescent="0.2">
      <c r="A71" s="2"/>
      <c r="B71" s="31" t="s">
        <v>52</v>
      </c>
      <c r="C71" s="32">
        <v>466165000</v>
      </c>
      <c r="D71" s="33">
        <v>470325000</v>
      </c>
      <c r="E71" s="33">
        <v>463560000</v>
      </c>
      <c r="F71" s="2"/>
      <c r="G71" s="2"/>
      <c r="H71" s="2"/>
      <c r="I71" s="2"/>
      <c r="J71" s="2"/>
      <c r="K71" s="2"/>
    </row>
    <row r="72" spans="1:11" ht="16.7" customHeight="1" x14ac:dyDescent="0.2">
      <c r="A72" s="2"/>
      <c r="B72" s="71" t="s">
        <v>53</v>
      </c>
      <c r="C72" s="70">
        <v>28218000</v>
      </c>
      <c r="D72" s="23">
        <v>28523000</v>
      </c>
      <c r="E72" s="23">
        <v>24910000</v>
      </c>
      <c r="F72" s="2"/>
      <c r="G72" s="2"/>
      <c r="H72" s="2"/>
      <c r="I72" s="2"/>
      <c r="J72" s="2"/>
      <c r="K72" s="2"/>
    </row>
    <row r="73" spans="1:11" ht="16.7" customHeight="1" thickBot="1" x14ac:dyDescent="0.25">
      <c r="A73" s="2"/>
      <c r="B73" s="51" t="s">
        <v>49</v>
      </c>
      <c r="C73" s="52">
        <v>437947000</v>
      </c>
      <c r="D73" s="53">
        <v>441802000</v>
      </c>
      <c r="E73" s="53">
        <v>438650000</v>
      </c>
      <c r="G73" s="100"/>
      <c r="H73" s="100"/>
      <c r="I73" s="2"/>
      <c r="J73" s="2"/>
      <c r="K73" s="2"/>
    </row>
  </sheetData>
  <pageMargins left="0.75" right="0.75" top="1" bottom="1" header="0.5" footer="0.5"/>
  <customProperties>
    <customPr name="_pios_id" r:id="rId1"/>
  </customProperties>
  <ignoredErrors>
    <ignoredError sqref="C54:F5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showRuler="0" workbookViewId="0"/>
  </sheetViews>
  <sheetFormatPr defaultColWidth="13.28515625" defaultRowHeight="12.75" x14ac:dyDescent="0.2"/>
  <cols>
    <col min="2" max="2" width="65.5703125" customWidth="1"/>
    <col min="3" max="6" width="12.42578125" customWidth="1"/>
    <col min="9" max="9" width="0.7109375" customWidth="1"/>
    <col min="11" max="11" width="0.7109375" customWidth="1"/>
  </cols>
  <sheetData>
    <row r="1" spans="1:12" ht="16.7" customHeight="1" x14ac:dyDescent="0.2">
      <c r="A1" s="2"/>
      <c r="B1" s="2"/>
      <c r="C1" s="2"/>
      <c r="D1" s="2"/>
      <c r="E1" s="2"/>
    </row>
    <row r="2" spans="1:12" ht="23.25" customHeight="1" x14ac:dyDescent="0.3">
      <c r="A2" s="2"/>
      <c r="B2" s="344" t="s">
        <v>54</v>
      </c>
      <c r="C2" s="344"/>
      <c r="D2" s="344"/>
      <c r="E2" s="344"/>
      <c r="F2" s="344"/>
    </row>
    <row r="3" spans="1:12" ht="16.7" customHeight="1" x14ac:dyDescent="0.2">
      <c r="A3" s="2"/>
      <c r="B3" s="5" t="str">
        <f>'1. Key figures table'!$B$3</f>
        <v>Second quarter and half year 2023 results</v>
      </c>
      <c r="C3" s="2"/>
      <c r="D3" s="2"/>
      <c r="E3" s="2"/>
    </row>
    <row r="4" spans="1:12" ht="16.7" customHeight="1" x14ac:dyDescent="0.2">
      <c r="A4" s="2"/>
      <c r="B4" s="87"/>
      <c r="C4" s="2"/>
      <c r="D4" s="2"/>
      <c r="E4" s="2"/>
    </row>
    <row r="5" spans="1:12" ht="16.7" customHeight="1" x14ac:dyDescent="0.2">
      <c r="A5" s="2"/>
      <c r="B5" s="69"/>
      <c r="C5" s="69"/>
      <c r="D5" s="69"/>
      <c r="E5" s="69"/>
    </row>
    <row r="6" spans="1:12" ht="16.7" customHeight="1" x14ac:dyDescent="0.2">
      <c r="A6" s="2"/>
      <c r="B6" s="7" t="s">
        <v>30</v>
      </c>
      <c r="C6" s="9" t="s">
        <v>55</v>
      </c>
      <c r="D6" s="9" t="s">
        <v>5</v>
      </c>
      <c r="E6" s="9" t="s">
        <v>56</v>
      </c>
      <c r="F6" s="9" t="s">
        <v>57</v>
      </c>
      <c r="G6" s="9" t="s">
        <v>58</v>
      </c>
      <c r="H6" s="103" t="s">
        <v>4</v>
      </c>
      <c r="J6" s="104" t="s">
        <v>7</v>
      </c>
      <c r="K6" s="105"/>
      <c r="L6" s="106" t="s">
        <v>8</v>
      </c>
    </row>
    <row r="7" spans="1:12" ht="16.7" customHeight="1" x14ac:dyDescent="0.2">
      <c r="A7" s="2"/>
      <c r="B7" s="107" t="s">
        <v>50</v>
      </c>
      <c r="C7" s="13">
        <v>60511304.415293701</v>
      </c>
      <c r="D7" s="13">
        <v>59951167.941874899</v>
      </c>
      <c r="E7" s="13">
        <v>62446000</v>
      </c>
      <c r="F7" s="13">
        <v>77070000</v>
      </c>
      <c r="G7" s="13">
        <v>81120000</v>
      </c>
      <c r="H7" s="108">
        <v>90898000</v>
      </c>
      <c r="J7" s="109">
        <v>172018000</v>
      </c>
      <c r="K7" s="110"/>
      <c r="L7" s="111">
        <v>120462472.357169</v>
      </c>
    </row>
    <row r="8" spans="1:12" ht="16.7" customHeight="1" x14ac:dyDescent="0.2">
      <c r="A8" s="2"/>
      <c r="B8" s="112" t="s">
        <v>51</v>
      </c>
      <c r="C8" s="113">
        <v>44732965.021957301</v>
      </c>
      <c r="D8" s="113">
        <v>45344250.153415598</v>
      </c>
      <c r="E8" s="113">
        <v>45894000</v>
      </c>
      <c r="F8" s="113">
        <v>40453000</v>
      </c>
      <c r="G8" s="113">
        <v>36905000</v>
      </c>
      <c r="H8" s="114">
        <v>37296000</v>
      </c>
      <c r="J8" s="115">
        <v>74201000</v>
      </c>
      <c r="K8" s="116"/>
      <c r="L8" s="117">
        <v>90077215.175372899</v>
      </c>
    </row>
    <row r="9" spans="1:12" ht="16.7" customHeight="1" x14ac:dyDescent="0.2">
      <c r="A9" s="2"/>
      <c r="B9" s="118" t="s">
        <v>9</v>
      </c>
      <c r="C9" s="119">
        <v>105244269.437251</v>
      </c>
      <c r="D9" s="119">
        <v>105295418.09529001</v>
      </c>
      <c r="E9" s="119">
        <v>108340000</v>
      </c>
      <c r="F9" s="119">
        <v>117523000</v>
      </c>
      <c r="G9" s="119">
        <v>118025000</v>
      </c>
      <c r="H9" s="120">
        <v>128194000</v>
      </c>
      <c r="J9" s="121">
        <v>246219000</v>
      </c>
      <c r="K9" s="116"/>
      <c r="L9" s="122">
        <v>210538687.53254199</v>
      </c>
    </row>
    <row r="10" spans="1:12" ht="16.7" customHeight="1" x14ac:dyDescent="0.2">
      <c r="A10" s="2"/>
      <c r="B10" s="50" t="s">
        <v>12</v>
      </c>
      <c r="C10" s="23">
        <v>23205000</v>
      </c>
      <c r="D10" s="23">
        <v>27283000</v>
      </c>
      <c r="E10" s="23">
        <v>27963000</v>
      </c>
      <c r="F10" s="23">
        <v>21490000</v>
      </c>
      <c r="G10" s="23">
        <v>22693000</v>
      </c>
      <c r="H10" s="123">
        <v>28355000</v>
      </c>
      <c r="J10" s="124">
        <v>51048000</v>
      </c>
      <c r="K10" s="116"/>
      <c r="L10" s="125">
        <v>50488000</v>
      </c>
    </row>
    <row r="11" spans="1:12" ht="16.7" customHeight="1" x14ac:dyDescent="0.2">
      <c r="A11" s="2"/>
      <c r="B11" s="31" t="s">
        <v>13</v>
      </c>
      <c r="C11" s="33">
        <v>128449000</v>
      </c>
      <c r="D11" s="33">
        <v>132578000</v>
      </c>
      <c r="E11" s="33">
        <v>136303000</v>
      </c>
      <c r="F11" s="33">
        <v>139013000</v>
      </c>
      <c r="G11" s="33">
        <v>140718000</v>
      </c>
      <c r="H11" s="126">
        <v>156549000</v>
      </c>
      <c r="J11" s="127">
        <v>297267000</v>
      </c>
      <c r="K11" s="110"/>
      <c r="L11" s="128">
        <v>261028000</v>
      </c>
    </row>
    <row r="12" spans="1:12" ht="16.7" customHeight="1" x14ac:dyDescent="0.2">
      <c r="A12" s="2"/>
      <c r="B12" s="50" t="s">
        <v>59</v>
      </c>
      <c r="C12" s="23">
        <v>19313000</v>
      </c>
      <c r="D12" s="23">
        <v>22825000</v>
      </c>
      <c r="E12" s="23">
        <v>26381000</v>
      </c>
      <c r="F12" s="23">
        <v>18100000</v>
      </c>
      <c r="G12" s="23">
        <v>20025000</v>
      </c>
      <c r="H12" s="123">
        <v>27281000</v>
      </c>
      <c r="J12" s="124">
        <v>47307000</v>
      </c>
      <c r="K12" s="110"/>
      <c r="L12" s="125">
        <v>42138000</v>
      </c>
    </row>
    <row r="13" spans="1:12" ht="16.7" customHeight="1" x14ac:dyDescent="0.2">
      <c r="A13" s="2"/>
      <c r="B13" s="31" t="s">
        <v>14</v>
      </c>
      <c r="C13" s="33">
        <v>109136000</v>
      </c>
      <c r="D13" s="33">
        <v>109753000</v>
      </c>
      <c r="E13" s="33">
        <v>109922000</v>
      </c>
      <c r="F13" s="33">
        <v>120913000</v>
      </c>
      <c r="G13" s="33">
        <v>120693000</v>
      </c>
      <c r="H13" s="126">
        <v>129268000</v>
      </c>
      <c r="J13" s="127">
        <v>249960000</v>
      </c>
      <c r="K13" s="116"/>
      <c r="L13" s="128">
        <v>218890000</v>
      </c>
    </row>
    <row r="14" spans="1:12" ht="16.7" customHeight="1" x14ac:dyDescent="0.2">
      <c r="A14" s="2"/>
      <c r="B14" s="129" t="s">
        <v>15</v>
      </c>
      <c r="C14" s="130">
        <v>0.84964839012878901</v>
      </c>
      <c r="D14" s="130">
        <v>0.82783895722787004</v>
      </c>
      <c r="E14" s="130">
        <v>0.80645326955386198</v>
      </c>
      <c r="F14" s="130">
        <v>0.869796349981656</v>
      </c>
      <c r="G14" s="130">
        <v>0.85769411162750997</v>
      </c>
      <c r="H14" s="131">
        <v>0.82573507336361096</v>
      </c>
      <c r="J14" s="132">
        <v>0.84086023675685495</v>
      </c>
      <c r="K14" s="110"/>
      <c r="L14" s="133">
        <v>0.83856997885957996</v>
      </c>
    </row>
    <row r="15" spans="1:12" ht="16.7" customHeight="1" x14ac:dyDescent="0.2">
      <c r="A15" s="2"/>
      <c r="B15" s="134"/>
      <c r="C15" s="63"/>
      <c r="D15" s="63"/>
      <c r="E15" s="63"/>
      <c r="F15" s="63"/>
      <c r="G15" s="63"/>
      <c r="H15" s="135"/>
      <c r="J15" s="136"/>
      <c r="K15" s="110"/>
      <c r="L15" s="137"/>
    </row>
    <row r="16" spans="1:12" ht="16.7" customHeight="1" x14ac:dyDescent="0.2">
      <c r="A16" s="2"/>
      <c r="B16" s="138" t="s">
        <v>60</v>
      </c>
      <c r="C16" s="18">
        <v>56531000</v>
      </c>
      <c r="D16" s="18">
        <v>54945000</v>
      </c>
      <c r="E16" s="18">
        <v>50548000</v>
      </c>
      <c r="F16" s="18">
        <v>43736000</v>
      </c>
      <c r="G16" s="18">
        <v>42180000</v>
      </c>
      <c r="H16" s="139">
        <v>45798000</v>
      </c>
      <c r="J16" s="140">
        <v>87977000</v>
      </c>
      <c r="K16" s="110"/>
      <c r="L16" s="141">
        <v>111475801.288508</v>
      </c>
    </row>
    <row r="17" spans="1:12" ht="16.7" customHeight="1" x14ac:dyDescent="0.2">
      <c r="A17" s="2"/>
      <c r="B17" s="138" t="s">
        <v>61</v>
      </c>
      <c r="C17" s="18">
        <v>39365000</v>
      </c>
      <c r="D17" s="18">
        <v>43658000</v>
      </c>
      <c r="E17" s="18">
        <v>45768000</v>
      </c>
      <c r="F17" s="18">
        <v>42713000</v>
      </c>
      <c r="G17" s="18">
        <v>42461000</v>
      </c>
      <c r="H17" s="139">
        <v>49410000</v>
      </c>
      <c r="J17" s="140">
        <v>91871000</v>
      </c>
      <c r="K17" s="110"/>
      <c r="L17" s="141">
        <v>83022975.040435299</v>
      </c>
    </row>
    <row r="18" spans="1:12" ht="16.7" customHeight="1" x14ac:dyDescent="0.2">
      <c r="A18" s="2"/>
      <c r="B18" s="138" t="s">
        <v>62</v>
      </c>
      <c r="C18" s="18">
        <v>10506000</v>
      </c>
      <c r="D18" s="18">
        <v>12077000</v>
      </c>
      <c r="E18" s="18">
        <v>13568000</v>
      </c>
      <c r="F18" s="18">
        <v>14202000</v>
      </c>
      <c r="G18" s="18">
        <v>12982000</v>
      </c>
      <c r="H18" s="139">
        <v>14158000</v>
      </c>
      <c r="J18" s="140">
        <v>27140000</v>
      </c>
      <c r="K18" s="110"/>
      <c r="L18" s="141">
        <v>22582510.0058522</v>
      </c>
    </row>
    <row r="19" spans="1:12" ht="16.7" customHeight="1" x14ac:dyDescent="0.2">
      <c r="A19" s="2"/>
      <c r="B19" s="323" t="s">
        <v>63</v>
      </c>
      <c r="C19" s="18">
        <v>22567000</v>
      </c>
      <c r="D19" s="18">
        <v>54539000</v>
      </c>
      <c r="E19" s="18">
        <v>17823000</v>
      </c>
      <c r="F19" s="18">
        <v>24791000</v>
      </c>
      <c r="G19" s="18">
        <v>20423000</v>
      </c>
      <c r="H19" s="139">
        <v>23459000</v>
      </c>
      <c r="J19" s="140">
        <v>43882000</v>
      </c>
      <c r="K19" s="110"/>
      <c r="L19" s="141">
        <v>77106579.693243504</v>
      </c>
    </row>
    <row r="20" spans="1:12" ht="16.7" customHeight="1" x14ac:dyDescent="0.2">
      <c r="A20" s="2"/>
      <c r="B20" s="31" t="s">
        <v>64</v>
      </c>
      <c r="C20" s="33">
        <v>128969000</v>
      </c>
      <c r="D20" s="33">
        <v>165219000</v>
      </c>
      <c r="E20" s="33">
        <v>127707000</v>
      </c>
      <c r="F20" s="33">
        <v>125442000</v>
      </c>
      <c r="G20" s="33">
        <v>118046000</v>
      </c>
      <c r="H20" s="126">
        <v>132825000</v>
      </c>
      <c r="J20" s="127">
        <v>250870000</v>
      </c>
      <c r="K20" s="110"/>
      <c r="L20" s="128">
        <v>294189000</v>
      </c>
    </row>
    <row r="21" spans="1:12" ht="16.7" customHeight="1" x14ac:dyDescent="0.2">
      <c r="A21" s="2"/>
      <c r="B21" s="142"/>
      <c r="C21" s="44"/>
      <c r="D21" s="44"/>
      <c r="E21" s="44"/>
      <c r="F21" s="44"/>
      <c r="G21" s="44"/>
      <c r="H21" s="143"/>
      <c r="J21" s="144"/>
      <c r="K21" s="110"/>
      <c r="L21" s="145"/>
    </row>
    <row r="22" spans="1:12" ht="16.7" customHeight="1" x14ac:dyDescent="0.2">
      <c r="A22" s="2"/>
      <c r="B22" s="31" t="s">
        <v>65</v>
      </c>
      <c r="C22" s="33">
        <v>-19833000</v>
      </c>
      <c r="D22" s="33">
        <v>-55466000</v>
      </c>
      <c r="E22" s="33">
        <v>-17785000</v>
      </c>
      <c r="F22" s="33">
        <v>-4529000</v>
      </c>
      <c r="G22" s="33">
        <v>2647000</v>
      </c>
      <c r="H22" s="126">
        <v>-3557000</v>
      </c>
      <c r="J22" s="127">
        <v>-910000</v>
      </c>
      <c r="K22" s="116"/>
      <c r="L22" s="128">
        <v>-75299000</v>
      </c>
    </row>
    <row r="23" spans="1:12" ht="16.7" customHeight="1" x14ac:dyDescent="0.2">
      <c r="A23" s="2"/>
      <c r="B23" s="146" t="s">
        <v>18</v>
      </c>
      <c r="C23" s="39">
        <v>-0.15440369329461501</v>
      </c>
      <c r="D23" s="39">
        <v>-0.41836503793993002</v>
      </c>
      <c r="E23" s="39">
        <v>-0.13048135404209699</v>
      </c>
      <c r="F23" s="39">
        <v>-3.2579686791882799E-2</v>
      </c>
      <c r="G23" s="39">
        <v>1.8810670987364799E-2</v>
      </c>
      <c r="H23" s="147">
        <v>-2.2721320481127301E-2</v>
      </c>
      <c r="J23" s="148">
        <v>-3.0612210571641001E-3</v>
      </c>
      <c r="K23" s="110"/>
      <c r="L23" s="149">
        <v>-0.28847096863171801</v>
      </c>
    </row>
    <row r="24" spans="1:12" ht="16.7" customHeight="1" x14ac:dyDescent="0.2">
      <c r="A24" s="2"/>
      <c r="B24" s="146"/>
      <c r="C24" s="88"/>
      <c r="D24" s="88"/>
      <c r="E24" s="88"/>
      <c r="F24" s="88"/>
      <c r="G24" s="88"/>
      <c r="H24" s="150"/>
      <c r="J24" s="151"/>
      <c r="K24" s="110"/>
      <c r="L24" s="152"/>
    </row>
    <row r="25" spans="1:12" ht="16.7" customHeight="1" x14ac:dyDescent="0.2">
      <c r="A25" s="2"/>
      <c r="B25" s="50" t="s">
        <v>66</v>
      </c>
      <c r="C25" s="157">
        <v>-279000</v>
      </c>
      <c r="D25" s="157">
        <v>2160000</v>
      </c>
      <c r="E25" s="157">
        <v>1826000</v>
      </c>
      <c r="F25" s="157">
        <v>-889000</v>
      </c>
      <c r="G25" s="157">
        <v>1598000</v>
      </c>
      <c r="H25" s="123">
        <v>699000</v>
      </c>
      <c r="J25" s="124">
        <v>2299000</v>
      </c>
      <c r="K25" s="110"/>
      <c r="L25" s="125">
        <v>1880168.5535424999</v>
      </c>
    </row>
    <row r="26" spans="1:12" ht="16.7" customHeight="1" x14ac:dyDescent="0.2">
      <c r="A26" s="2"/>
      <c r="B26" s="31" t="s">
        <v>67</v>
      </c>
      <c r="C26" s="158">
        <v>-20112000</v>
      </c>
      <c r="D26" s="158">
        <v>-53306000</v>
      </c>
      <c r="E26" s="158">
        <v>-15959000</v>
      </c>
      <c r="F26" s="158">
        <v>-5418000</v>
      </c>
      <c r="G26" s="158">
        <v>4245000</v>
      </c>
      <c r="H26" s="126">
        <v>-2858000</v>
      </c>
      <c r="J26" s="127">
        <v>1389000</v>
      </c>
      <c r="K26" s="110"/>
      <c r="L26" s="128">
        <v>-73418831.446457505</v>
      </c>
    </row>
    <row r="27" spans="1:12" ht="16.7" customHeight="1" x14ac:dyDescent="0.2">
      <c r="A27" s="2"/>
      <c r="B27" s="159"/>
      <c r="C27" s="110"/>
      <c r="D27" s="110"/>
      <c r="E27" s="110"/>
      <c r="F27" s="110"/>
      <c r="G27" s="110"/>
      <c r="H27" s="160"/>
      <c r="J27" s="161"/>
      <c r="K27" s="110"/>
      <c r="L27" s="162"/>
    </row>
    <row r="28" spans="1:12" ht="16.7" customHeight="1" x14ac:dyDescent="0.2">
      <c r="A28" s="2"/>
      <c r="B28" s="50" t="s">
        <v>68</v>
      </c>
      <c r="C28" s="157">
        <v>-1378000</v>
      </c>
      <c r="D28" s="157">
        <v>-1670000</v>
      </c>
      <c r="E28" s="157">
        <v>-1525000</v>
      </c>
      <c r="F28" s="157">
        <v>-3367000</v>
      </c>
      <c r="G28" s="157">
        <v>-1272000</v>
      </c>
      <c r="H28" s="123">
        <v>-1597000</v>
      </c>
      <c r="J28" s="124">
        <v>-2870000</v>
      </c>
      <c r="K28" s="116"/>
      <c r="L28" s="125">
        <v>-3048797.6942432001</v>
      </c>
    </row>
    <row r="29" spans="1:12" ht="16.7" customHeight="1" thickBot="1" x14ac:dyDescent="0.25">
      <c r="A29" s="2"/>
      <c r="B29" s="51" t="s">
        <v>69</v>
      </c>
      <c r="C29" s="53">
        <v>-21490000</v>
      </c>
      <c r="D29" s="53">
        <v>-54976000</v>
      </c>
      <c r="E29" s="53">
        <v>-17484000</v>
      </c>
      <c r="F29" s="53">
        <v>-8785000</v>
      </c>
      <c r="G29" s="53">
        <v>2973000</v>
      </c>
      <c r="H29" s="164">
        <v>-4455000</v>
      </c>
      <c r="J29" s="165">
        <v>-1481000</v>
      </c>
      <c r="K29" s="1"/>
      <c r="L29" s="166">
        <v>-76468000</v>
      </c>
    </row>
    <row r="30" spans="1:12" ht="16.7" customHeight="1" x14ac:dyDescent="0.2">
      <c r="A30" s="2"/>
      <c r="B30" s="345" t="s">
        <v>70</v>
      </c>
      <c r="C30" s="345"/>
      <c r="D30" s="345"/>
      <c r="E30" s="345"/>
      <c r="F30" s="345"/>
      <c r="G30" s="345"/>
      <c r="H30" s="345"/>
      <c r="J30" s="94"/>
      <c r="L30" s="94"/>
    </row>
    <row r="31" spans="1:12" ht="16.7" customHeight="1" x14ac:dyDescent="0.2">
      <c r="A31" s="2"/>
      <c r="B31" s="345"/>
      <c r="C31" s="345"/>
      <c r="D31" s="345"/>
      <c r="E31" s="345"/>
      <c r="F31" s="345"/>
      <c r="G31" s="345"/>
      <c r="H31" s="345"/>
    </row>
    <row r="32" spans="1:12" ht="16.7" customHeight="1" thickBot="1" x14ac:dyDescent="0.25">
      <c r="A32" s="2"/>
      <c r="B32" s="6" t="s">
        <v>71</v>
      </c>
      <c r="C32" s="168"/>
      <c r="D32" s="168"/>
      <c r="E32" s="168"/>
      <c r="F32" s="168"/>
      <c r="G32" s="168"/>
      <c r="H32" s="168"/>
      <c r="J32" s="168"/>
      <c r="L32" s="168"/>
    </row>
    <row r="33" spans="1:12" ht="16.7" customHeight="1" x14ac:dyDescent="0.2">
      <c r="A33" s="2"/>
      <c r="B33" s="11" t="s">
        <v>72</v>
      </c>
      <c r="C33" s="170">
        <v>126991000</v>
      </c>
      <c r="D33" s="170">
        <v>127779000</v>
      </c>
      <c r="E33" s="170">
        <v>128238000</v>
      </c>
      <c r="F33" s="170">
        <v>128370000</v>
      </c>
      <c r="G33" s="170">
        <v>128450000</v>
      </c>
      <c r="H33" s="108">
        <v>128970000</v>
      </c>
      <c r="J33" s="109">
        <v>128731488</v>
      </c>
      <c r="K33" s="1"/>
      <c r="L33" s="111">
        <v>127387420</v>
      </c>
    </row>
    <row r="34" spans="1:12" ht="16.7" customHeight="1" thickBot="1" x14ac:dyDescent="0.25">
      <c r="A34" s="2"/>
      <c r="B34" s="171" t="s">
        <v>73</v>
      </c>
      <c r="C34" s="172">
        <v>128739000</v>
      </c>
      <c r="D34" s="172">
        <v>129356000</v>
      </c>
      <c r="E34" s="172">
        <v>130027000</v>
      </c>
      <c r="F34" s="172">
        <v>130314000</v>
      </c>
      <c r="G34" s="172">
        <v>130898000</v>
      </c>
      <c r="H34" s="173">
        <v>131981000</v>
      </c>
      <c r="J34" s="174">
        <v>131668212</v>
      </c>
      <c r="K34" s="1"/>
      <c r="L34" s="175">
        <v>129179950</v>
      </c>
    </row>
    <row r="35" spans="1:12" ht="16.7" customHeight="1" x14ac:dyDescent="0.2">
      <c r="A35" s="2"/>
      <c r="B35" s="49"/>
      <c r="C35" s="95"/>
      <c r="D35" s="95"/>
      <c r="E35" s="95"/>
      <c r="F35" s="95"/>
      <c r="G35" s="95"/>
      <c r="H35" s="95"/>
      <c r="J35" s="95"/>
      <c r="K35" s="1"/>
      <c r="L35" s="95"/>
    </row>
    <row r="36" spans="1:12" ht="16.7" customHeight="1" thickBot="1" x14ac:dyDescent="0.25">
      <c r="A36" s="2"/>
      <c r="B36" s="6" t="s">
        <v>74</v>
      </c>
      <c r="C36" s="168"/>
      <c r="D36" s="168"/>
      <c r="E36" s="168"/>
      <c r="F36" s="168"/>
      <c r="G36" s="168"/>
      <c r="H36" s="168"/>
      <c r="J36" s="168"/>
      <c r="K36" s="1"/>
      <c r="L36" s="168"/>
    </row>
    <row r="37" spans="1:12" ht="16.7" customHeight="1" x14ac:dyDescent="0.2">
      <c r="A37" s="2"/>
      <c r="B37" s="11" t="s">
        <v>72</v>
      </c>
      <c r="C37" s="180">
        <v>-0.16922448411337199</v>
      </c>
      <c r="D37" s="180">
        <v>-0.43024142698409501</v>
      </c>
      <c r="E37" s="180">
        <v>-0.13633978519543599</v>
      </c>
      <c r="F37" s="180">
        <v>-6.8435227167562201E-2</v>
      </c>
      <c r="G37" s="180">
        <v>2.3145244936714899E-2</v>
      </c>
      <c r="H37" s="181">
        <v>-3.4542975881636802E-2</v>
      </c>
      <c r="J37" s="182">
        <v>-1.15045667770111E-2</v>
      </c>
      <c r="K37" s="1"/>
      <c r="L37" s="183">
        <v>-0.60028060461668098</v>
      </c>
    </row>
    <row r="38" spans="1:12" ht="16.7" customHeight="1" thickBot="1" x14ac:dyDescent="0.25">
      <c r="A38" s="2"/>
      <c r="B38" s="322" t="s">
        <v>75</v>
      </c>
      <c r="C38" s="184">
        <v>-0.16922448411337199</v>
      </c>
      <c r="D38" s="184">
        <v>-0.43024142698409501</v>
      </c>
      <c r="E38" s="184">
        <v>-0.13633978519543599</v>
      </c>
      <c r="F38" s="184">
        <v>-6.8435227167562201E-2</v>
      </c>
      <c r="G38" s="184">
        <v>2.2712313144814301E-2</v>
      </c>
      <c r="H38" s="185">
        <v>-3.4542975881636802E-2</v>
      </c>
      <c r="J38" s="186">
        <v>-1.15045667770111E-2</v>
      </c>
      <c r="K38" s="1"/>
      <c r="L38" s="187">
        <v>-0.60028060461668098</v>
      </c>
    </row>
    <row r="39" spans="1:12" ht="16.7" customHeight="1" x14ac:dyDescent="0.2">
      <c r="A39" s="2"/>
      <c r="B39" s="346" t="s">
        <v>76</v>
      </c>
      <c r="C39" s="346"/>
      <c r="D39" s="346"/>
      <c r="E39" s="346"/>
      <c r="F39" s="346"/>
      <c r="G39" s="346"/>
      <c r="H39" s="346"/>
      <c r="J39" s="95"/>
      <c r="K39" s="1"/>
      <c r="L39" s="95"/>
    </row>
    <row r="40" spans="1:12" x14ac:dyDescent="0.2">
      <c r="B40" s="346"/>
      <c r="C40" s="346"/>
      <c r="D40" s="346"/>
      <c r="E40" s="346"/>
      <c r="F40" s="346"/>
      <c r="G40" s="346"/>
      <c r="H40" s="346"/>
    </row>
  </sheetData>
  <mergeCells count="4">
    <mergeCell ref="B2:F2"/>
    <mergeCell ref="B31:H31"/>
    <mergeCell ref="B30:H30"/>
    <mergeCell ref="B39:H40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showGridLines="0" showRuler="0" workbookViewId="0"/>
  </sheetViews>
  <sheetFormatPr defaultColWidth="13.28515625" defaultRowHeight="12.75" x14ac:dyDescent="0.2"/>
  <cols>
    <col min="2" max="2" width="69.5703125" customWidth="1"/>
    <col min="3" max="6" width="12.85546875" customWidth="1"/>
  </cols>
  <sheetData>
    <row r="1" spans="1:6" ht="16.7" customHeight="1" x14ac:dyDescent="0.2">
      <c r="A1" s="2"/>
      <c r="B1" s="2"/>
      <c r="C1" s="2"/>
      <c r="D1" s="2"/>
      <c r="E1" s="2"/>
      <c r="F1" s="2"/>
    </row>
    <row r="2" spans="1:6" ht="23.25" customHeight="1" x14ac:dyDescent="0.3">
      <c r="A2" s="2"/>
      <c r="B2" s="4" t="s">
        <v>54</v>
      </c>
      <c r="C2" s="2"/>
      <c r="D2" s="2"/>
      <c r="E2" s="2"/>
      <c r="F2" s="2"/>
    </row>
    <row r="3" spans="1:6" ht="16.7" customHeight="1" x14ac:dyDescent="0.2">
      <c r="A3" s="2"/>
      <c r="B3" s="5" t="str">
        <f>'1. Key figures table'!$B$3</f>
        <v>Second quarter and half year 2023 results</v>
      </c>
      <c r="C3" s="2"/>
      <c r="D3" s="2"/>
      <c r="E3" s="2"/>
      <c r="F3" s="2"/>
    </row>
    <row r="4" spans="1:6" ht="16.7" customHeight="1" x14ac:dyDescent="0.2">
      <c r="A4" s="2"/>
      <c r="B4" s="6"/>
      <c r="C4" s="69"/>
      <c r="D4" s="69"/>
      <c r="E4" s="69"/>
      <c r="F4" s="69"/>
    </row>
    <row r="5" spans="1:6" ht="27.4" customHeight="1" x14ac:dyDescent="0.2">
      <c r="A5" s="99"/>
      <c r="B5" s="7" t="s">
        <v>30</v>
      </c>
      <c r="C5" s="103" t="str">
        <f>'1. Key figures table'!C6&amp;" Unaudited"</f>
        <v>Q2 '23 Unaudited</v>
      </c>
      <c r="D5" s="9" t="str">
        <f>'1. Key figures table'!D6&amp;" Unaudited"</f>
        <v>Q2 '22 Unaudited</v>
      </c>
      <c r="E5" s="103" t="str">
        <f>'1. Key figures table'!F6&amp;" Unaudited"</f>
        <v>H1 '23 Unaudited</v>
      </c>
      <c r="F5" s="9" t="str">
        <f>'1. Key figures table'!G6&amp;" Unaudited"</f>
        <v>H1 '22 Unaudited</v>
      </c>
    </row>
    <row r="6" spans="1:6" ht="16.7" customHeight="1" x14ac:dyDescent="0.2">
      <c r="A6" s="2"/>
      <c r="B6" s="194" t="s">
        <v>77</v>
      </c>
      <c r="C6" s="108">
        <v>-4455000</v>
      </c>
      <c r="D6" s="13">
        <v>-54976000</v>
      </c>
      <c r="E6" s="108">
        <v>-1481000</v>
      </c>
      <c r="F6" s="13">
        <v>-76467629.140700698</v>
      </c>
    </row>
    <row r="7" spans="1:6" ht="16.7" customHeight="1" x14ac:dyDescent="0.2">
      <c r="A7" s="2"/>
      <c r="B7" s="138"/>
      <c r="C7" s="154"/>
      <c r="D7" s="153"/>
      <c r="E7" s="154"/>
      <c r="F7" s="153"/>
    </row>
    <row r="8" spans="1:6" ht="16.7" customHeight="1" x14ac:dyDescent="0.2">
      <c r="A8" s="2"/>
      <c r="B8" s="87" t="s">
        <v>78</v>
      </c>
      <c r="C8" s="195"/>
      <c r="D8" s="196"/>
      <c r="E8" s="195"/>
      <c r="F8" s="196"/>
    </row>
    <row r="9" spans="1:6" ht="16.7" customHeight="1" x14ac:dyDescent="0.2">
      <c r="A9" s="2"/>
      <c r="B9" s="116" t="s">
        <v>79</v>
      </c>
      <c r="C9" s="154"/>
      <c r="D9" s="153"/>
      <c r="E9" s="154"/>
      <c r="F9" s="153"/>
    </row>
    <row r="10" spans="1:6" ht="16.7" customHeight="1" x14ac:dyDescent="0.2">
      <c r="A10" s="2"/>
      <c r="B10" s="1" t="s">
        <v>80</v>
      </c>
      <c r="C10" s="139">
        <v>120000</v>
      </c>
      <c r="D10" s="18">
        <v>1933000</v>
      </c>
      <c r="E10" s="139">
        <v>120000</v>
      </c>
      <c r="F10" s="18">
        <v>1933000</v>
      </c>
    </row>
    <row r="11" spans="1:6" ht="16.7" customHeight="1" x14ac:dyDescent="0.2">
      <c r="A11" s="2"/>
      <c r="B11" s="1" t="s">
        <v>81</v>
      </c>
      <c r="C11" s="139"/>
      <c r="D11" s="18">
        <v>-2038000</v>
      </c>
      <c r="E11" s="139">
        <v>995000</v>
      </c>
      <c r="F11" s="18">
        <v>-3105000</v>
      </c>
    </row>
    <row r="12" spans="1:6" ht="16.7" customHeight="1" x14ac:dyDescent="0.2">
      <c r="A12" s="2"/>
      <c r="C12" s="154"/>
      <c r="D12" s="153"/>
      <c r="E12" s="154"/>
      <c r="F12" s="153"/>
    </row>
    <row r="13" spans="1:6" ht="16.7" customHeight="1" x14ac:dyDescent="0.2">
      <c r="A13" s="2"/>
      <c r="B13" s="116" t="s">
        <v>82</v>
      </c>
      <c r="C13" s="154"/>
      <c r="D13" s="153"/>
      <c r="E13" s="154"/>
      <c r="F13" s="153"/>
    </row>
    <row r="14" spans="1:6" ht="16.7" customHeight="1" x14ac:dyDescent="0.2">
      <c r="A14" s="2"/>
      <c r="B14" s="1" t="s">
        <v>83</v>
      </c>
      <c r="C14" s="139">
        <v>663000</v>
      </c>
      <c r="D14" s="18">
        <v>2766000</v>
      </c>
      <c r="E14" s="139">
        <v>-440000</v>
      </c>
      <c r="F14" s="18">
        <v>5478000</v>
      </c>
    </row>
    <row r="15" spans="1:6" ht="16.7" customHeight="1" x14ac:dyDescent="0.2">
      <c r="A15" s="2"/>
      <c r="B15" s="31" t="s">
        <v>84</v>
      </c>
      <c r="C15" s="126">
        <v>783000</v>
      </c>
      <c r="D15" s="33">
        <v>2661000</v>
      </c>
      <c r="E15" s="126">
        <v>675000</v>
      </c>
      <c r="F15" s="33">
        <v>4306000</v>
      </c>
    </row>
    <row r="16" spans="1:6" ht="16.7" customHeight="1" x14ac:dyDescent="0.2">
      <c r="A16" s="2"/>
      <c r="B16" s="50"/>
      <c r="C16" s="143"/>
      <c r="D16" s="44"/>
      <c r="E16" s="143"/>
      <c r="F16" s="44"/>
    </row>
    <row r="17" spans="1:6" ht="16.7" customHeight="1" x14ac:dyDescent="0.2">
      <c r="A17" s="2"/>
      <c r="B17" s="51" t="s">
        <v>85</v>
      </c>
      <c r="C17" s="164">
        <v>-3672000</v>
      </c>
      <c r="D17" s="53">
        <v>-52315000</v>
      </c>
      <c r="E17" s="164">
        <v>-806000</v>
      </c>
      <c r="F17" s="53">
        <v>-72161629.140700698</v>
      </c>
    </row>
    <row r="18" spans="1:6" ht="16.7" customHeight="1" x14ac:dyDescent="0.2">
      <c r="A18" s="2"/>
      <c r="B18" s="11"/>
      <c r="C18" s="176"/>
      <c r="D18" s="92"/>
      <c r="E18" s="176"/>
      <c r="F18" s="92"/>
    </row>
    <row r="19" spans="1:6" ht="16.7" customHeight="1" x14ac:dyDescent="0.2">
      <c r="A19" s="2"/>
      <c r="B19" s="138" t="s">
        <v>86</v>
      </c>
      <c r="C19" s="154"/>
      <c r="D19" s="153"/>
      <c r="E19" s="154"/>
      <c r="F19" s="153"/>
    </row>
    <row r="20" spans="1:6" ht="16.7" customHeight="1" x14ac:dyDescent="0.2">
      <c r="A20" s="2"/>
      <c r="B20" s="138" t="s">
        <v>87</v>
      </c>
      <c r="C20" s="139">
        <v>-3672000</v>
      </c>
      <c r="D20" s="18">
        <v>-52315000</v>
      </c>
      <c r="E20" s="139">
        <v>-806000</v>
      </c>
      <c r="F20" s="18">
        <v>-72161629.140700698</v>
      </c>
    </row>
    <row r="21" spans="1:6" ht="16.7" customHeight="1" x14ac:dyDescent="0.2">
      <c r="A21" s="2"/>
      <c r="B21" s="50" t="s">
        <v>88</v>
      </c>
      <c r="C21" s="123"/>
      <c r="D21" s="23"/>
      <c r="E21" s="123"/>
      <c r="F21" s="23"/>
    </row>
    <row r="22" spans="1:6" ht="16.7" customHeight="1" x14ac:dyDescent="0.2">
      <c r="A22" s="2"/>
      <c r="B22" s="51" t="s">
        <v>85</v>
      </c>
      <c r="C22" s="164">
        <v>-3672000</v>
      </c>
      <c r="D22" s="53">
        <v>-52315000</v>
      </c>
      <c r="E22" s="164">
        <v>-806000</v>
      </c>
      <c r="F22" s="53">
        <v>-72161629.140700698</v>
      </c>
    </row>
    <row r="23" spans="1:6" ht="16.7" customHeight="1" x14ac:dyDescent="0.2">
      <c r="A23" s="2"/>
      <c r="B23" s="347" t="s">
        <v>89</v>
      </c>
      <c r="C23" s="347"/>
      <c r="D23" s="347"/>
      <c r="E23" s="347"/>
      <c r="F23" s="347"/>
    </row>
    <row r="24" spans="1:6" ht="16.7" customHeight="1" x14ac:dyDescent="0.2">
      <c r="A24" s="2"/>
      <c r="B24" s="348" t="s">
        <v>90</v>
      </c>
      <c r="C24" s="348"/>
      <c r="D24" s="348"/>
      <c r="E24" s="348"/>
      <c r="F24" s="348"/>
    </row>
    <row r="25" spans="1:6" ht="16.7" customHeight="1" x14ac:dyDescent="0.2">
      <c r="A25" s="2"/>
      <c r="E25" s="153"/>
      <c r="F25" s="153"/>
    </row>
    <row r="26" spans="1:6" ht="16.7" customHeight="1" x14ac:dyDescent="0.2">
      <c r="A26" s="2"/>
      <c r="B26" s="2"/>
      <c r="C26" s="2"/>
      <c r="D26" s="2"/>
      <c r="E26" s="2"/>
      <c r="F26" s="2"/>
    </row>
    <row r="27" spans="1:6" ht="16.7" customHeight="1" x14ac:dyDescent="0.2"/>
    <row r="28" spans="1:6" ht="16.7" customHeight="1" x14ac:dyDescent="0.2"/>
    <row r="29" spans="1:6" ht="16.7" customHeight="1" x14ac:dyDescent="0.2"/>
    <row r="30" spans="1:6" ht="16.7" customHeight="1" x14ac:dyDescent="0.2"/>
    <row r="31" spans="1:6" ht="16.7" customHeight="1" x14ac:dyDescent="0.2"/>
    <row r="32" spans="1:6" ht="16.7" customHeight="1" x14ac:dyDescent="0.2"/>
    <row r="33" ht="16.7" customHeight="1" x14ac:dyDescent="0.2"/>
    <row r="34" ht="16.7" customHeight="1" x14ac:dyDescent="0.2"/>
    <row r="35" ht="16.7" customHeight="1" x14ac:dyDescent="0.2"/>
    <row r="36" ht="16.7" customHeight="1" x14ac:dyDescent="0.2"/>
    <row r="37" ht="16.7" customHeight="1" x14ac:dyDescent="0.2"/>
    <row r="38" ht="16.7" customHeight="1" x14ac:dyDescent="0.2"/>
    <row r="39" ht="16.7" customHeight="1" x14ac:dyDescent="0.2"/>
  </sheetData>
  <mergeCells count="2">
    <mergeCell ref="B23:F23"/>
    <mergeCell ref="B24:F24"/>
  </mergeCells>
  <pageMargins left="0.75" right="0.75" top="1" bottom="1" header="0.5" footer="0.5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showGridLines="0" showRuler="0" workbookViewId="0"/>
  </sheetViews>
  <sheetFormatPr defaultColWidth="13.28515625" defaultRowHeight="12.75" x14ac:dyDescent="0.2"/>
  <cols>
    <col min="2" max="2" width="47.7109375" customWidth="1"/>
    <col min="3" max="9" width="10.28515625" customWidth="1"/>
  </cols>
  <sheetData>
    <row r="1" spans="1:10" ht="16.7" customHeight="1" x14ac:dyDescent="0.2">
      <c r="A1" s="2"/>
      <c r="B1" s="2"/>
      <c r="C1" s="2"/>
      <c r="D1" s="2"/>
      <c r="E1" s="2"/>
      <c r="F1" s="2"/>
    </row>
    <row r="2" spans="1:10" ht="23.25" customHeight="1" x14ac:dyDescent="0.3">
      <c r="A2" s="2"/>
      <c r="B2" s="344" t="s">
        <v>91</v>
      </c>
      <c r="C2" s="344"/>
      <c r="D2" s="344"/>
      <c r="E2" s="344"/>
      <c r="F2" s="2"/>
    </row>
    <row r="3" spans="1:10" ht="16.7" customHeight="1" x14ac:dyDescent="0.2">
      <c r="A3" s="2"/>
      <c r="B3" s="197" t="str">
        <f>'1. Key figures table'!$B$3</f>
        <v>Second quarter and half year 2023 results</v>
      </c>
      <c r="C3" s="2"/>
      <c r="D3" s="2"/>
      <c r="E3" s="2"/>
      <c r="F3" s="2"/>
    </row>
    <row r="4" spans="1:10" ht="16.7" customHeight="1" x14ac:dyDescent="0.2">
      <c r="A4" s="2"/>
      <c r="B4" s="6"/>
      <c r="C4" s="69"/>
      <c r="D4" s="69"/>
      <c r="E4" s="69"/>
      <c r="F4" s="69"/>
    </row>
    <row r="5" spans="1:10" ht="16.7" customHeight="1" x14ac:dyDescent="0.2">
      <c r="A5" s="99"/>
      <c r="B5" s="198" t="s">
        <v>30</v>
      </c>
      <c r="C5" s="75" t="s">
        <v>92</v>
      </c>
      <c r="D5" s="75" t="s">
        <v>93</v>
      </c>
      <c r="E5" s="75" t="s">
        <v>94</v>
      </c>
      <c r="F5" s="75" t="s">
        <v>95</v>
      </c>
      <c r="G5" s="75" t="s">
        <v>96</v>
      </c>
      <c r="H5" s="75" t="s">
        <v>97</v>
      </c>
      <c r="I5" s="199" t="s">
        <v>98</v>
      </c>
      <c r="J5" s="1"/>
    </row>
    <row r="6" spans="1:10" ht="16.7" customHeight="1" x14ac:dyDescent="0.2">
      <c r="A6" s="2"/>
      <c r="B6" s="11" t="s">
        <v>99</v>
      </c>
      <c r="C6" s="13">
        <v>192294000</v>
      </c>
      <c r="D6" s="13">
        <v>192294000</v>
      </c>
      <c r="E6" s="13">
        <v>192294000</v>
      </c>
      <c r="F6" s="13">
        <v>192294000</v>
      </c>
      <c r="G6" s="13">
        <v>192294000</v>
      </c>
      <c r="H6" s="13">
        <v>192294000</v>
      </c>
      <c r="I6" s="108">
        <v>192294000</v>
      </c>
    </row>
    <row r="7" spans="1:10" ht="16.7" customHeight="1" x14ac:dyDescent="0.2">
      <c r="A7" s="2"/>
      <c r="B7" s="200" t="s">
        <v>100</v>
      </c>
      <c r="C7" s="18">
        <v>70478000</v>
      </c>
      <c r="D7" s="18">
        <v>66521000</v>
      </c>
      <c r="E7" s="18">
        <v>58010000</v>
      </c>
      <c r="F7" s="18">
        <v>50147000</v>
      </c>
      <c r="G7" s="18">
        <v>42917000</v>
      </c>
      <c r="H7" s="18">
        <v>36534000</v>
      </c>
      <c r="I7" s="139">
        <v>30427000</v>
      </c>
    </row>
    <row r="8" spans="1:10" ht="16.7" customHeight="1" x14ac:dyDescent="0.2">
      <c r="A8" s="2"/>
      <c r="B8" s="200" t="s">
        <v>101</v>
      </c>
      <c r="C8" s="18">
        <v>26241000</v>
      </c>
      <c r="D8" s="18">
        <v>25199000</v>
      </c>
      <c r="E8" s="18">
        <v>24369000</v>
      </c>
      <c r="F8" s="18">
        <v>23584000</v>
      </c>
      <c r="G8" s="18">
        <v>21645000</v>
      </c>
      <c r="H8" s="18">
        <v>20502000</v>
      </c>
      <c r="I8" s="139">
        <v>21381000</v>
      </c>
    </row>
    <row r="9" spans="1:10" ht="16.7" customHeight="1" x14ac:dyDescent="0.2">
      <c r="A9" s="2"/>
      <c r="B9" s="200" t="s">
        <v>102</v>
      </c>
      <c r="C9" s="18">
        <v>31488000</v>
      </c>
      <c r="D9" s="18">
        <v>28148000</v>
      </c>
      <c r="E9" s="18">
        <v>27277000</v>
      </c>
      <c r="F9" s="18">
        <v>25737000</v>
      </c>
      <c r="G9" s="18">
        <v>35815000</v>
      </c>
      <c r="H9" s="18">
        <v>31795000</v>
      </c>
      <c r="I9" s="139">
        <v>48173000</v>
      </c>
    </row>
    <row r="10" spans="1:10" ht="16.7" customHeight="1" x14ac:dyDescent="0.2">
      <c r="A10" s="2"/>
      <c r="B10" s="200" t="s">
        <v>103</v>
      </c>
      <c r="C10" s="18">
        <v>18769000</v>
      </c>
      <c r="D10" s="18">
        <v>20335000</v>
      </c>
      <c r="E10" s="18">
        <v>21470000</v>
      </c>
      <c r="F10" s="18">
        <v>23097000</v>
      </c>
      <c r="G10" s="18">
        <v>23737000</v>
      </c>
      <c r="H10" s="18">
        <v>26416000</v>
      </c>
      <c r="I10" s="139">
        <v>25269000</v>
      </c>
    </row>
    <row r="11" spans="1:10" ht="16.7" customHeight="1" x14ac:dyDescent="0.2">
      <c r="A11" s="2"/>
      <c r="B11" s="200" t="s">
        <v>104</v>
      </c>
      <c r="C11" s="18">
        <v>17982000</v>
      </c>
      <c r="D11" s="18">
        <v>16541000</v>
      </c>
      <c r="E11" s="18">
        <v>13795000</v>
      </c>
      <c r="F11" s="18">
        <v>14934000</v>
      </c>
      <c r="G11" s="18">
        <v>13814000</v>
      </c>
      <c r="H11" s="18"/>
      <c r="I11" s="139"/>
    </row>
    <row r="12" spans="1:10" ht="16.7" customHeight="1" x14ac:dyDescent="0.2">
      <c r="A12" s="2"/>
      <c r="B12" s="201" t="s">
        <v>105</v>
      </c>
      <c r="C12" s="23">
        <v>4115000</v>
      </c>
      <c r="D12" s="23">
        <v>4066000</v>
      </c>
      <c r="E12" s="23">
        <v>3175000</v>
      </c>
      <c r="F12" s="23">
        <v>3219000</v>
      </c>
      <c r="G12" s="23">
        <v>1158000</v>
      </c>
      <c r="H12" s="23">
        <v>1282000</v>
      </c>
      <c r="I12" s="123">
        <v>1003000</v>
      </c>
    </row>
    <row r="13" spans="1:10" ht="16.7" customHeight="1" x14ac:dyDescent="0.2">
      <c r="A13" s="2"/>
      <c r="B13" s="202" t="s">
        <v>106</v>
      </c>
      <c r="C13" s="33">
        <v>361367000</v>
      </c>
      <c r="D13" s="33">
        <v>353104000</v>
      </c>
      <c r="E13" s="33">
        <v>340390000</v>
      </c>
      <c r="F13" s="33">
        <v>333012000</v>
      </c>
      <c r="G13" s="33">
        <v>331380000</v>
      </c>
      <c r="H13" s="33">
        <v>308823000</v>
      </c>
      <c r="I13" s="126">
        <v>318547000</v>
      </c>
    </row>
    <row r="14" spans="1:10" ht="6.6" customHeight="1" x14ac:dyDescent="0.2">
      <c r="A14" s="2"/>
      <c r="B14" s="203"/>
      <c r="C14" s="153"/>
      <c r="D14" s="153"/>
      <c r="E14" s="153"/>
      <c r="F14" s="153"/>
      <c r="G14" s="153"/>
      <c r="H14" s="153"/>
      <c r="I14" s="154"/>
    </row>
    <row r="15" spans="1:10" ht="16.7" customHeight="1" x14ac:dyDescent="0.2">
      <c r="A15" s="2"/>
      <c r="B15" s="200" t="s">
        <v>107</v>
      </c>
      <c r="C15" s="18">
        <v>19585000</v>
      </c>
      <c r="D15" s="18">
        <v>18872000</v>
      </c>
      <c r="E15" s="18">
        <v>14975000</v>
      </c>
      <c r="F15" s="18">
        <v>13653000</v>
      </c>
      <c r="G15" s="18">
        <v>14660000</v>
      </c>
      <c r="H15" s="18">
        <v>14002000</v>
      </c>
      <c r="I15" s="139">
        <v>12550000</v>
      </c>
    </row>
    <row r="16" spans="1:10" ht="16.7" customHeight="1" x14ac:dyDescent="0.2">
      <c r="A16" s="2"/>
      <c r="B16" s="200" t="s">
        <v>108</v>
      </c>
      <c r="C16" s="18">
        <v>56179000</v>
      </c>
      <c r="D16" s="18">
        <v>65575000</v>
      </c>
      <c r="E16" s="18">
        <v>66134000</v>
      </c>
      <c r="F16" s="18">
        <v>75813000</v>
      </c>
      <c r="G16" s="18">
        <v>65743000</v>
      </c>
      <c r="H16" s="18">
        <v>69192000</v>
      </c>
      <c r="I16" s="139">
        <v>76470000</v>
      </c>
    </row>
    <row r="17" spans="1:9" ht="16.7" customHeight="1" x14ac:dyDescent="0.2">
      <c r="A17" s="2"/>
      <c r="B17" s="200" t="s">
        <v>109</v>
      </c>
      <c r="C17" s="18">
        <v>67311000</v>
      </c>
      <c r="D17" s="18">
        <v>64472000</v>
      </c>
      <c r="E17" s="18">
        <v>63537000</v>
      </c>
      <c r="F17" s="18">
        <v>57572000</v>
      </c>
      <c r="G17" s="18">
        <v>48298000</v>
      </c>
      <c r="H17" s="18">
        <v>46177000</v>
      </c>
      <c r="I17" s="139">
        <v>51589000</v>
      </c>
    </row>
    <row r="18" spans="1:9" ht="16.7" customHeight="1" x14ac:dyDescent="0.2">
      <c r="A18" s="2"/>
      <c r="B18" s="200" t="s">
        <v>103</v>
      </c>
      <c r="C18" s="18">
        <v>5049000</v>
      </c>
      <c r="D18" s="18">
        <v>5447000</v>
      </c>
      <c r="E18" s="18">
        <v>7164000</v>
      </c>
      <c r="F18" s="18">
        <v>5232000</v>
      </c>
      <c r="G18" s="18">
        <v>6890000</v>
      </c>
      <c r="H18" s="18">
        <v>6390000</v>
      </c>
      <c r="I18" s="139">
        <v>9363000</v>
      </c>
    </row>
    <row r="19" spans="1:9" ht="16.7" customHeight="1" x14ac:dyDescent="0.2">
      <c r="A19" s="2"/>
      <c r="B19" s="200" t="s">
        <v>110</v>
      </c>
      <c r="C19" s="18">
        <v>25429000</v>
      </c>
      <c r="D19" s="18">
        <v>28051000</v>
      </c>
      <c r="E19" s="18">
        <v>24194000</v>
      </c>
      <c r="F19" s="18">
        <v>20814000</v>
      </c>
      <c r="G19" s="18">
        <v>36803000</v>
      </c>
      <c r="H19" s="18">
        <v>37309000</v>
      </c>
      <c r="I19" s="139">
        <v>33260000</v>
      </c>
    </row>
    <row r="20" spans="1:9" ht="16.7" customHeight="1" x14ac:dyDescent="0.2">
      <c r="A20" s="2"/>
      <c r="B20" s="200" t="s">
        <v>111</v>
      </c>
      <c r="C20" s="18">
        <v>150000000</v>
      </c>
      <c r="D20" s="18">
        <v>150000000</v>
      </c>
      <c r="E20" s="18">
        <v>136000000</v>
      </c>
      <c r="F20" s="18">
        <v>216000000</v>
      </c>
      <c r="G20" s="18">
        <v>171000000</v>
      </c>
      <c r="H20" s="18">
        <v>231753000</v>
      </c>
      <c r="I20" s="139">
        <v>127745000</v>
      </c>
    </row>
    <row r="21" spans="1:9" ht="16.7" customHeight="1" x14ac:dyDescent="0.2">
      <c r="A21" s="2"/>
      <c r="B21" s="200" t="s">
        <v>112</v>
      </c>
      <c r="C21" s="18">
        <v>205820000</v>
      </c>
      <c r="D21" s="18">
        <v>180652000</v>
      </c>
      <c r="E21" s="18">
        <v>193364000</v>
      </c>
      <c r="F21" s="18">
        <v>113808000</v>
      </c>
      <c r="G21" s="18">
        <v>132729000</v>
      </c>
      <c r="H21" s="18">
        <v>89496000</v>
      </c>
      <c r="I21" s="139">
        <v>188314000</v>
      </c>
    </row>
    <row r="22" spans="1:9" ht="16.7" customHeight="1" x14ac:dyDescent="0.2">
      <c r="A22" s="2"/>
      <c r="B22" s="204" t="s">
        <v>113</v>
      </c>
      <c r="C22" s="33">
        <v>529373000</v>
      </c>
      <c r="D22" s="33">
        <v>513069000</v>
      </c>
      <c r="E22" s="33">
        <v>505368000</v>
      </c>
      <c r="F22" s="33">
        <v>502892000</v>
      </c>
      <c r="G22" s="33">
        <v>476123000</v>
      </c>
      <c r="H22" s="33">
        <v>494319000</v>
      </c>
      <c r="I22" s="126">
        <v>499291000</v>
      </c>
    </row>
    <row r="23" spans="1:9" ht="6.6" customHeight="1" x14ac:dyDescent="0.2">
      <c r="A23" s="2"/>
      <c r="B23" s="205"/>
      <c r="C23" s="44"/>
      <c r="D23" s="44"/>
      <c r="E23" s="44"/>
      <c r="F23" s="44"/>
      <c r="G23" s="44"/>
      <c r="H23" s="44"/>
      <c r="I23" s="143"/>
    </row>
    <row r="24" spans="1:9" ht="16.7" customHeight="1" x14ac:dyDescent="0.2">
      <c r="A24" s="2"/>
      <c r="B24" s="206" t="s">
        <v>114</v>
      </c>
      <c r="C24" s="53">
        <v>890740000</v>
      </c>
      <c r="D24" s="53">
        <v>866173000</v>
      </c>
      <c r="E24" s="53">
        <v>845758000</v>
      </c>
      <c r="F24" s="53">
        <v>835904000</v>
      </c>
      <c r="G24" s="53">
        <v>807503000</v>
      </c>
      <c r="H24" s="53">
        <v>803142000</v>
      </c>
      <c r="I24" s="164">
        <v>817838000</v>
      </c>
    </row>
    <row r="25" spans="1:9" ht="6.6" customHeight="1" x14ac:dyDescent="0.2">
      <c r="A25" s="2"/>
      <c r="B25" s="207"/>
      <c r="C25" s="59"/>
      <c r="D25" s="59"/>
      <c r="E25" s="59"/>
      <c r="F25" s="59"/>
      <c r="G25" s="59"/>
      <c r="H25" s="59"/>
      <c r="I25" s="208"/>
    </row>
    <row r="26" spans="1:9" ht="16.7" customHeight="1" x14ac:dyDescent="0.2">
      <c r="A26" s="2"/>
      <c r="B26" s="203" t="s">
        <v>115</v>
      </c>
      <c r="C26" s="209">
        <v>282723000</v>
      </c>
      <c r="D26" s="209">
        <v>265960000</v>
      </c>
      <c r="E26" s="209">
        <v>218174000</v>
      </c>
      <c r="F26" s="209">
        <v>208491000</v>
      </c>
      <c r="G26" s="209">
        <v>199606000</v>
      </c>
      <c r="H26" s="209">
        <v>206815000</v>
      </c>
      <c r="I26" s="210">
        <v>208014000</v>
      </c>
    </row>
    <row r="27" spans="1:9" ht="6.6" customHeight="1" x14ac:dyDescent="0.2">
      <c r="A27" s="2"/>
      <c r="B27" s="163"/>
      <c r="C27" s="153"/>
      <c r="D27" s="153"/>
      <c r="E27" s="153"/>
      <c r="F27" s="153"/>
      <c r="G27" s="153"/>
      <c r="H27" s="153"/>
      <c r="I27" s="154"/>
    </row>
    <row r="28" spans="1:9" ht="16.7" customHeight="1" x14ac:dyDescent="0.2">
      <c r="A28" s="2"/>
      <c r="B28" s="200" t="s">
        <v>116</v>
      </c>
      <c r="C28" s="18">
        <v>20004000</v>
      </c>
      <c r="D28" s="18">
        <v>17356000</v>
      </c>
      <c r="E28" s="18">
        <v>17257000</v>
      </c>
      <c r="F28" s="18">
        <v>15579000</v>
      </c>
      <c r="G28" s="18">
        <v>26654000</v>
      </c>
      <c r="H28" s="18">
        <v>25248000</v>
      </c>
      <c r="I28" s="139">
        <v>41320000</v>
      </c>
    </row>
    <row r="29" spans="1:9" ht="16.7" customHeight="1" x14ac:dyDescent="0.2">
      <c r="A29" s="2"/>
      <c r="B29" s="200" t="s">
        <v>117</v>
      </c>
      <c r="C29" s="18">
        <v>3934000</v>
      </c>
      <c r="D29" s="18">
        <v>3561000</v>
      </c>
      <c r="E29" s="18">
        <v>2907000</v>
      </c>
      <c r="F29" s="18">
        <v>2665000</v>
      </c>
      <c r="G29" s="18">
        <v>2404000</v>
      </c>
      <c r="H29" s="18">
        <v>1281000</v>
      </c>
      <c r="I29" s="139">
        <v>692000</v>
      </c>
    </row>
    <row r="30" spans="1:9" ht="16.7" customHeight="1" x14ac:dyDescent="0.2">
      <c r="A30" s="2"/>
      <c r="B30" s="200" t="s">
        <v>118</v>
      </c>
      <c r="C30" s="18">
        <v>33484000</v>
      </c>
      <c r="D30" s="18">
        <v>32791000</v>
      </c>
      <c r="E30" s="18">
        <v>28369000</v>
      </c>
      <c r="F30" s="18">
        <v>26706000</v>
      </c>
      <c r="G30" s="18">
        <v>18237000</v>
      </c>
      <c r="H30" s="18">
        <v>17962000</v>
      </c>
      <c r="I30" s="139">
        <v>18070000</v>
      </c>
    </row>
    <row r="31" spans="1:9" ht="16.7" customHeight="1" x14ac:dyDescent="0.2">
      <c r="A31" s="2"/>
      <c r="B31" s="201" t="s">
        <v>49</v>
      </c>
      <c r="C31" s="23">
        <v>259628000</v>
      </c>
      <c r="D31" s="23">
        <v>266195000</v>
      </c>
      <c r="E31" s="23">
        <v>262247000</v>
      </c>
      <c r="F31" s="23">
        <v>272679000</v>
      </c>
      <c r="G31" s="23">
        <v>263043000</v>
      </c>
      <c r="H31" s="23">
        <v>289885000</v>
      </c>
      <c r="I31" s="123">
        <v>276526000</v>
      </c>
    </row>
    <row r="32" spans="1:9" ht="16.7" customHeight="1" x14ac:dyDescent="0.2">
      <c r="A32" s="2"/>
      <c r="B32" s="204" t="s">
        <v>119</v>
      </c>
      <c r="C32" s="33">
        <v>317050000</v>
      </c>
      <c r="D32" s="33">
        <v>319903000</v>
      </c>
      <c r="E32" s="33">
        <v>310780000</v>
      </c>
      <c r="F32" s="33">
        <v>317629000</v>
      </c>
      <c r="G32" s="33">
        <v>310338000</v>
      </c>
      <c r="H32" s="33">
        <v>334376000</v>
      </c>
      <c r="I32" s="126">
        <v>336608000</v>
      </c>
    </row>
    <row r="33" spans="1:9" ht="6.6" customHeight="1" x14ac:dyDescent="0.2">
      <c r="A33" s="2"/>
      <c r="B33" s="163"/>
      <c r="C33" s="153"/>
      <c r="D33" s="153"/>
      <c r="E33" s="153"/>
      <c r="F33" s="153"/>
      <c r="G33" s="153"/>
      <c r="H33" s="153"/>
      <c r="I33" s="154"/>
    </row>
    <row r="34" spans="1:9" ht="16.7" customHeight="1" x14ac:dyDescent="0.2">
      <c r="A34" s="2"/>
      <c r="B34" s="200" t="s">
        <v>120</v>
      </c>
      <c r="C34" s="18">
        <v>14022000</v>
      </c>
      <c r="D34" s="18">
        <v>12677000</v>
      </c>
      <c r="E34" s="18">
        <v>12676000</v>
      </c>
      <c r="F34" s="18">
        <v>11820000</v>
      </c>
      <c r="G34" s="18">
        <v>6102000</v>
      </c>
      <c r="H34" s="18">
        <v>10981000</v>
      </c>
      <c r="I34" s="139">
        <v>16575000</v>
      </c>
    </row>
    <row r="35" spans="1:9" ht="16.7" customHeight="1" x14ac:dyDescent="0.2">
      <c r="A35" s="2"/>
      <c r="B35" s="200" t="s">
        <v>116</v>
      </c>
      <c r="C35" s="18">
        <v>13335000</v>
      </c>
      <c r="D35" s="18">
        <v>12555000</v>
      </c>
      <c r="E35" s="18">
        <v>11717000</v>
      </c>
      <c r="F35" s="18">
        <v>11824000</v>
      </c>
      <c r="G35" s="18">
        <v>11071000</v>
      </c>
      <c r="H35" s="18">
        <v>8649000</v>
      </c>
      <c r="I35" s="139">
        <v>8846000</v>
      </c>
    </row>
    <row r="36" spans="1:9" ht="16.7" customHeight="1" x14ac:dyDescent="0.2">
      <c r="A36" s="2"/>
      <c r="B36" s="200" t="s">
        <v>118</v>
      </c>
      <c r="C36" s="18">
        <v>6537000</v>
      </c>
      <c r="D36" s="18">
        <v>7600000</v>
      </c>
      <c r="E36" s="18">
        <v>36714000</v>
      </c>
      <c r="F36" s="18">
        <v>10937000</v>
      </c>
      <c r="G36" s="18">
        <v>11020000</v>
      </c>
      <c r="H36" s="18">
        <v>7060000</v>
      </c>
      <c r="I36" s="139">
        <v>6558000</v>
      </c>
    </row>
    <row r="37" spans="1:9" ht="16.7" customHeight="1" x14ac:dyDescent="0.2">
      <c r="A37" s="2"/>
      <c r="B37" s="200" t="s">
        <v>49</v>
      </c>
      <c r="C37" s="18">
        <v>181099000</v>
      </c>
      <c r="D37" s="18">
        <v>173600000</v>
      </c>
      <c r="E37" s="18">
        <v>171965000</v>
      </c>
      <c r="F37" s="18">
        <v>171930000</v>
      </c>
      <c r="G37" s="18">
        <v>175607000</v>
      </c>
      <c r="H37" s="18">
        <v>151917000</v>
      </c>
      <c r="I37" s="139">
        <v>161421000</v>
      </c>
    </row>
    <row r="38" spans="1:9" ht="16.7" customHeight="1" x14ac:dyDescent="0.2">
      <c r="A38" s="2"/>
      <c r="B38" s="200" t="s">
        <v>121</v>
      </c>
      <c r="C38" s="18">
        <v>19782000</v>
      </c>
      <c r="D38" s="18">
        <v>19695000</v>
      </c>
      <c r="E38" s="18">
        <v>23926000</v>
      </c>
      <c r="F38" s="18">
        <v>22169000</v>
      </c>
      <c r="G38" s="18">
        <v>18921000</v>
      </c>
      <c r="H38" s="18">
        <v>18644000</v>
      </c>
      <c r="I38" s="139">
        <v>20100000</v>
      </c>
    </row>
    <row r="39" spans="1:9" ht="16.7" customHeight="1" x14ac:dyDescent="0.2">
      <c r="A39" s="2"/>
      <c r="B39" s="200" t="s">
        <v>122</v>
      </c>
      <c r="C39" s="18">
        <v>1273000</v>
      </c>
      <c r="D39" s="18">
        <v>2511000</v>
      </c>
      <c r="E39" s="18">
        <v>3072000</v>
      </c>
      <c r="F39" s="18">
        <v>2180000</v>
      </c>
      <c r="G39" s="18">
        <v>3133000</v>
      </c>
      <c r="H39" s="18">
        <v>2986000</v>
      </c>
      <c r="I39" s="139">
        <v>2406000</v>
      </c>
    </row>
    <row r="40" spans="1:9" ht="16.7" customHeight="1" x14ac:dyDescent="0.2">
      <c r="A40" s="2"/>
      <c r="B40" s="200" t="s">
        <v>123</v>
      </c>
      <c r="C40" s="18">
        <v>54919000</v>
      </c>
      <c r="D40" s="18">
        <v>51672000</v>
      </c>
      <c r="E40" s="18">
        <v>56734000</v>
      </c>
      <c r="F40" s="18">
        <v>78924000</v>
      </c>
      <c r="G40" s="18">
        <v>71705000</v>
      </c>
      <c r="H40" s="18">
        <v>61714000</v>
      </c>
      <c r="I40" s="139">
        <v>57310000</v>
      </c>
    </row>
    <row r="41" spans="1:9" ht="16.7" customHeight="1" x14ac:dyDescent="0.2">
      <c r="A41" s="2"/>
      <c r="B41" s="204" t="s">
        <v>124</v>
      </c>
      <c r="C41" s="33">
        <v>290967000</v>
      </c>
      <c r="D41" s="33">
        <v>280310000</v>
      </c>
      <c r="E41" s="33">
        <v>316804000</v>
      </c>
      <c r="F41" s="33">
        <v>309784000</v>
      </c>
      <c r="G41" s="33">
        <v>297559000</v>
      </c>
      <c r="H41" s="33">
        <v>261951000</v>
      </c>
      <c r="I41" s="126">
        <v>273216000</v>
      </c>
    </row>
    <row r="42" spans="1:9" ht="6.6" customHeight="1" x14ac:dyDescent="0.2">
      <c r="A42" s="2"/>
      <c r="B42" s="211"/>
      <c r="C42" s="191"/>
      <c r="D42" s="191"/>
      <c r="E42" s="191"/>
      <c r="F42" s="191"/>
      <c r="G42" s="191"/>
      <c r="H42" s="191"/>
      <c r="I42" s="212"/>
    </row>
    <row r="43" spans="1:9" ht="16.7" customHeight="1" x14ac:dyDescent="0.2">
      <c r="A43" s="2"/>
      <c r="B43" s="213" t="s">
        <v>125</v>
      </c>
      <c r="C43" s="214">
        <v>890740000</v>
      </c>
      <c r="D43" s="214">
        <v>866173000</v>
      </c>
      <c r="E43" s="214">
        <v>845758000</v>
      </c>
      <c r="F43" s="214">
        <v>835904000</v>
      </c>
      <c r="G43" s="214">
        <v>807503000</v>
      </c>
      <c r="H43" s="214">
        <v>803142000</v>
      </c>
      <c r="I43" s="215">
        <v>817838000</v>
      </c>
    </row>
    <row r="44" spans="1:9" ht="16.7" customHeight="1" x14ac:dyDescent="0.2">
      <c r="A44" s="2"/>
      <c r="B44" s="207"/>
      <c r="C44" s="95"/>
      <c r="D44" s="95"/>
      <c r="E44" s="95"/>
      <c r="F44" s="49"/>
      <c r="G44" s="94"/>
      <c r="H44" s="94"/>
      <c r="I44" s="95"/>
    </row>
    <row r="45" spans="1:9" ht="16.7" customHeight="1" x14ac:dyDescent="0.2">
      <c r="A45" s="2"/>
      <c r="B45" s="203"/>
      <c r="D45" s="216"/>
      <c r="E45" s="216"/>
      <c r="F45" s="2"/>
      <c r="G45" s="1"/>
      <c r="H45" s="1"/>
      <c r="I45" s="167"/>
    </row>
    <row r="46" spans="1:9" ht="16.7" customHeight="1" x14ac:dyDescent="0.2">
      <c r="A46" s="2"/>
      <c r="B46" s="189" t="s">
        <v>126</v>
      </c>
      <c r="D46" s="110"/>
      <c r="E46" s="110"/>
      <c r="F46" s="2"/>
      <c r="G46" s="1"/>
      <c r="H46" s="1"/>
      <c r="I46" s="167"/>
    </row>
    <row r="47" spans="1:9" ht="16.7" customHeight="1" x14ac:dyDescent="0.2">
      <c r="A47" s="2"/>
      <c r="B47" s="190" t="s">
        <v>127</v>
      </c>
      <c r="D47" s="188"/>
      <c r="E47" s="188"/>
      <c r="F47" s="188"/>
      <c r="G47" s="188"/>
      <c r="H47" s="188"/>
      <c r="I47" s="168"/>
    </row>
    <row r="48" spans="1:9" ht="16.7" customHeight="1" x14ac:dyDescent="0.2">
      <c r="A48" s="2"/>
      <c r="B48" s="94" t="s">
        <v>50</v>
      </c>
      <c r="C48" s="217">
        <v>378389000</v>
      </c>
      <c r="D48" s="217">
        <v>389886000</v>
      </c>
      <c r="E48" s="217">
        <v>398096000</v>
      </c>
      <c r="F48" s="217">
        <v>410742000</v>
      </c>
      <c r="G48" s="217">
        <v>407497000</v>
      </c>
      <c r="H48" s="217">
        <v>406570000</v>
      </c>
      <c r="I48" s="108">
        <v>406329000</v>
      </c>
    </row>
    <row r="49" spans="1:9" ht="16.7" customHeight="1" x14ac:dyDescent="0.2">
      <c r="A49" s="2"/>
      <c r="B49" s="110" t="s">
        <v>51</v>
      </c>
      <c r="C49" s="218">
        <v>36872000</v>
      </c>
      <c r="D49" s="218">
        <v>27205000</v>
      </c>
      <c r="E49" s="218">
        <v>13920000</v>
      </c>
      <c r="F49" s="218">
        <v>11144000</v>
      </c>
      <c r="G49" s="218">
        <v>10477000</v>
      </c>
      <c r="H49" s="218">
        <v>16199000</v>
      </c>
      <c r="I49" s="139">
        <v>12396000</v>
      </c>
    </row>
    <row r="50" spans="1:9" ht="16.7" customHeight="1" x14ac:dyDescent="0.2">
      <c r="A50" s="2"/>
      <c r="B50" s="85" t="s">
        <v>12</v>
      </c>
      <c r="C50" s="219">
        <v>25466000</v>
      </c>
      <c r="D50" s="219">
        <v>22704000</v>
      </c>
      <c r="E50" s="219">
        <v>22196000</v>
      </c>
      <c r="F50" s="219">
        <v>22723000</v>
      </c>
      <c r="G50" s="219">
        <v>20676000</v>
      </c>
      <c r="H50" s="219">
        <v>19033000</v>
      </c>
      <c r="I50" s="220">
        <v>19222000</v>
      </c>
    </row>
    <row r="51" spans="1:9" ht="16.7" customHeight="1" x14ac:dyDescent="0.2">
      <c r="A51" s="2"/>
      <c r="B51" s="192" t="s">
        <v>128</v>
      </c>
      <c r="C51" s="221">
        <v>440727000</v>
      </c>
      <c r="D51" s="221">
        <v>439795000</v>
      </c>
      <c r="E51" s="221">
        <v>434212000</v>
      </c>
      <c r="F51" s="221">
        <v>444609000</v>
      </c>
      <c r="G51" s="221">
        <v>438650000</v>
      </c>
      <c r="H51" s="221">
        <v>441802000</v>
      </c>
      <c r="I51" s="164">
        <v>437947000</v>
      </c>
    </row>
    <row r="52" spans="1:9" ht="6.6" customHeight="1" x14ac:dyDescent="0.2">
      <c r="A52" s="2"/>
      <c r="B52" s="94"/>
      <c r="C52" s="94"/>
      <c r="D52" s="94"/>
      <c r="E52" s="94"/>
      <c r="F52" s="94"/>
      <c r="G52" s="94"/>
      <c r="H52" s="94"/>
      <c r="I52" s="176"/>
    </row>
    <row r="53" spans="1:9" ht="16.7" customHeight="1" x14ac:dyDescent="0.2">
      <c r="A53" s="2"/>
      <c r="B53" s="110" t="s">
        <v>50</v>
      </c>
      <c r="C53" s="218">
        <v>16561000</v>
      </c>
      <c r="D53" s="218">
        <v>12915000</v>
      </c>
      <c r="E53" s="218">
        <v>15256000</v>
      </c>
      <c r="F53" s="218">
        <v>15470000</v>
      </c>
      <c r="G53" s="218">
        <v>23744000</v>
      </c>
      <c r="H53" s="218">
        <v>27201000</v>
      </c>
      <c r="I53" s="139">
        <v>27039000</v>
      </c>
    </row>
    <row r="54" spans="1:9" ht="16.7" customHeight="1" x14ac:dyDescent="0.2">
      <c r="A54" s="2"/>
      <c r="B54" s="110" t="s">
        <v>51</v>
      </c>
      <c r="C54" s="218">
        <v>4656000</v>
      </c>
      <c r="D54" s="218">
        <v>3290000</v>
      </c>
      <c r="E54" s="218">
        <v>2091000</v>
      </c>
      <c r="F54" s="218">
        <v>3751000</v>
      </c>
      <c r="G54" s="218">
        <v>1166000</v>
      </c>
      <c r="H54" s="218">
        <v>1322000</v>
      </c>
      <c r="I54" s="139">
        <v>1179000</v>
      </c>
    </row>
    <row r="55" spans="1:9" ht="16.7" customHeight="1" x14ac:dyDescent="0.2">
      <c r="B55" s="202" t="s">
        <v>129</v>
      </c>
      <c r="C55" s="222">
        <v>21217000</v>
      </c>
      <c r="D55" s="222">
        <v>16205000</v>
      </c>
      <c r="E55" s="222">
        <v>17347000</v>
      </c>
      <c r="F55" s="222">
        <v>19221000</v>
      </c>
      <c r="G55" s="222">
        <v>24910000</v>
      </c>
      <c r="H55" s="222">
        <v>28523000</v>
      </c>
      <c r="I55" s="126">
        <v>28218000</v>
      </c>
    </row>
    <row r="56" spans="1:9" ht="6.6" customHeight="1" x14ac:dyDescent="0.2">
      <c r="B56" s="110"/>
      <c r="D56" s="1"/>
      <c r="E56" s="1"/>
      <c r="F56" s="1"/>
      <c r="G56" s="1"/>
      <c r="H56" s="1"/>
      <c r="I56" s="154"/>
    </row>
    <row r="57" spans="1:9" ht="16.7" customHeight="1" x14ac:dyDescent="0.2">
      <c r="B57" s="110" t="s">
        <v>50</v>
      </c>
      <c r="C57" s="218">
        <v>394950000</v>
      </c>
      <c r="D57" s="218">
        <v>402801000</v>
      </c>
      <c r="E57" s="218">
        <v>413352000</v>
      </c>
      <c r="F57" s="218">
        <v>426212000</v>
      </c>
      <c r="G57" s="218">
        <v>431241000</v>
      </c>
      <c r="H57" s="218">
        <v>433771000</v>
      </c>
      <c r="I57" s="139">
        <v>433368000</v>
      </c>
    </row>
    <row r="58" spans="1:9" ht="16.7" customHeight="1" x14ac:dyDescent="0.2">
      <c r="B58" s="110" t="s">
        <v>51</v>
      </c>
      <c r="C58" s="218">
        <v>41528000</v>
      </c>
      <c r="D58" s="218">
        <v>30495000</v>
      </c>
      <c r="E58" s="218">
        <v>16011000</v>
      </c>
      <c r="F58" s="218">
        <v>14895000</v>
      </c>
      <c r="G58" s="218">
        <v>11643000</v>
      </c>
      <c r="H58" s="218">
        <v>17521000</v>
      </c>
      <c r="I58" s="139">
        <v>13575000</v>
      </c>
    </row>
    <row r="59" spans="1:9" ht="16.7" customHeight="1" x14ac:dyDescent="0.2">
      <c r="B59" s="85" t="s">
        <v>12</v>
      </c>
      <c r="C59" s="219">
        <v>25466000</v>
      </c>
      <c r="D59" s="219">
        <v>22704000</v>
      </c>
      <c r="E59" s="219">
        <v>22196000</v>
      </c>
      <c r="F59" s="219">
        <v>22723000</v>
      </c>
      <c r="G59" s="219">
        <v>20676000</v>
      </c>
      <c r="H59" s="219">
        <v>19033000</v>
      </c>
      <c r="I59" s="220">
        <v>19222000</v>
      </c>
    </row>
    <row r="60" spans="1:9" ht="16.7" customHeight="1" x14ac:dyDescent="0.2">
      <c r="B60" s="192" t="s">
        <v>52</v>
      </c>
      <c r="C60" s="223">
        <v>461944000</v>
      </c>
      <c r="D60" s="223">
        <v>456000000</v>
      </c>
      <c r="E60" s="223">
        <v>451559000</v>
      </c>
      <c r="F60" s="223">
        <v>463830000</v>
      </c>
      <c r="G60" s="223">
        <v>463560000</v>
      </c>
      <c r="H60" s="223">
        <v>470325000</v>
      </c>
      <c r="I60" s="164">
        <v>466165000</v>
      </c>
    </row>
    <row r="61" spans="1:9" ht="16.7" customHeight="1" x14ac:dyDescent="0.2">
      <c r="B61" s="94"/>
      <c r="C61" s="94"/>
      <c r="D61" s="94"/>
      <c r="E61" s="94"/>
      <c r="F61" s="94"/>
      <c r="G61" s="94"/>
      <c r="H61" s="94"/>
      <c r="I61" s="95"/>
    </row>
    <row r="62" spans="1:9" ht="16.7" customHeight="1" x14ac:dyDescent="0.2">
      <c r="B62" s="110"/>
      <c r="D62" s="1"/>
      <c r="E62" s="1"/>
      <c r="F62" s="1"/>
      <c r="G62" s="1"/>
      <c r="H62" s="1"/>
      <c r="I62" s="167"/>
    </row>
    <row r="63" spans="1:9" ht="16.7" customHeight="1" x14ac:dyDescent="0.2">
      <c r="B63" s="190" t="s">
        <v>130</v>
      </c>
      <c r="D63" s="188"/>
      <c r="E63" s="188"/>
      <c r="F63" s="188"/>
      <c r="G63" s="188"/>
      <c r="H63" s="188"/>
      <c r="I63" s="168"/>
    </row>
    <row r="64" spans="1:9" ht="16.7" customHeight="1" x14ac:dyDescent="0.2">
      <c r="B64" s="94" t="s">
        <v>131</v>
      </c>
      <c r="C64" s="217">
        <v>205820000</v>
      </c>
      <c r="D64" s="217">
        <v>180652000</v>
      </c>
      <c r="E64" s="217">
        <v>193364000</v>
      </c>
      <c r="F64" s="217">
        <v>113808000</v>
      </c>
      <c r="G64" s="217">
        <v>132729000</v>
      </c>
      <c r="H64" s="217">
        <v>89496000</v>
      </c>
      <c r="I64" s="108">
        <v>188314000</v>
      </c>
    </row>
    <row r="65" spans="2:9" ht="16.7" customHeight="1" x14ac:dyDescent="0.2">
      <c r="B65" s="85" t="s">
        <v>132</v>
      </c>
      <c r="C65" s="219">
        <v>150000000</v>
      </c>
      <c r="D65" s="219">
        <v>150000000</v>
      </c>
      <c r="E65" s="219">
        <v>136000000</v>
      </c>
      <c r="F65" s="219">
        <v>216000000</v>
      </c>
      <c r="G65" s="219">
        <v>171000000</v>
      </c>
      <c r="H65" s="219">
        <v>231753000</v>
      </c>
      <c r="I65" s="123">
        <v>127745000</v>
      </c>
    </row>
    <row r="66" spans="2:9" ht="16.7" customHeight="1" x14ac:dyDescent="0.2">
      <c r="B66" s="192" t="s">
        <v>133</v>
      </c>
      <c r="C66" s="221">
        <v>355820000</v>
      </c>
      <c r="D66" s="221">
        <v>330652000</v>
      </c>
      <c r="E66" s="221">
        <v>329364000</v>
      </c>
      <c r="F66" s="221">
        <v>329808000</v>
      </c>
      <c r="G66" s="221">
        <v>303729000</v>
      </c>
      <c r="H66" s="221">
        <v>321249000</v>
      </c>
      <c r="I66" s="164">
        <v>316059000</v>
      </c>
    </row>
    <row r="67" spans="2:9" ht="16.7" customHeight="1" x14ac:dyDescent="0.2">
      <c r="B67" s="224"/>
      <c r="C67" s="224"/>
      <c r="D67" s="224"/>
      <c r="E67" s="224"/>
      <c r="F67" s="224"/>
      <c r="G67" s="224"/>
      <c r="H67" s="224"/>
      <c r="I67" s="225"/>
    </row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5"/>
  <sheetViews>
    <sheetView showGridLines="0" showRuler="0" workbookViewId="0"/>
  </sheetViews>
  <sheetFormatPr defaultColWidth="13.28515625" defaultRowHeight="12.75" x14ac:dyDescent="0.2"/>
  <cols>
    <col min="2" max="2" width="63.42578125" customWidth="1"/>
    <col min="3" max="6" width="12" customWidth="1"/>
    <col min="7" max="8" width="9.28515625" customWidth="1"/>
    <col min="9" max="9" width="2.5703125" customWidth="1"/>
    <col min="11" max="11" width="2.28515625" customWidth="1"/>
  </cols>
  <sheetData>
    <row r="1" spans="1:12" ht="16.7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2" ht="23.25" customHeight="1" x14ac:dyDescent="0.3">
      <c r="A2" s="2"/>
      <c r="B2" s="344" t="s">
        <v>134</v>
      </c>
      <c r="C2" s="344"/>
      <c r="D2" s="344"/>
      <c r="E2" s="344"/>
      <c r="F2" s="344"/>
      <c r="G2" s="2"/>
      <c r="H2" s="2"/>
      <c r="I2" s="2"/>
    </row>
    <row r="3" spans="1:12" ht="16.7" customHeight="1" x14ac:dyDescent="0.2">
      <c r="A3" s="2"/>
      <c r="B3" s="5" t="str">
        <f>'1. Key figures table'!$B$3</f>
        <v>Second quarter and half year 2023 results</v>
      </c>
      <c r="C3" s="2"/>
      <c r="D3" s="2"/>
      <c r="E3" s="2"/>
      <c r="F3" s="2"/>
      <c r="G3" s="2"/>
      <c r="H3" s="2"/>
      <c r="I3" s="2"/>
      <c r="K3" s="1"/>
    </row>
    <row r="4" spans="1:12" ht="16.7" customHeight="1" thickBot="1" x14ac:dyDescent="0.25">
      <c r="A4" s="2"/>
      <c r="B4" s="6"/>
      <c r="C4" s="69"/>
      <c r="D4" s="69"/>
      <c r="E4" s="69"/>
      <c r="F4" s="69"/>
      <c r="G4" s="69"/>
      <c r="H4" s="69"/>
      <c r="I4" s="2"/>
      <c r="K4" s="1"/>
    </row>
    <row r="5" spans="1:12" ht="16.7" customHeight="1" thickBot="1" x14ac:dyDescent="0.25">
      <c r="A5" s="99"/>
      <c r="B5" s="226" t="s">
        <v>30</v>
      </c>
      <c r="C5" s="9" t="s">
        <v>55</v>
      </c>
      <c r="D5" s="9" t="s">
        <v>5</v>
      </c>
      <c r="E5" s="9" t="s">
        <v>56</v>
      </c>
      <c r="F5" s="9" t="s">
        <v>57</v>
      </c>
      <c r="G5" s="9" t="s">
        <v>58</v>
      </c>
      <c r="H5" s="103" t="s">
        <v>4</v>
      </c>
      <c r="I5" s="99"/>
      <c r="J5" s="104" t="s">
        <v>7</v>
      </c>
      <c r="K5" s="1"/>
      <c r="L5" s="106" t="s">
        <v>8</v>
      </c>
    </row>
    <row r="6" spans="1:12" ht="16.7" customHeight="1" x14ac:dyDescent="0.2">
      <c r="A6" s="2"/>
      <c r="B6" s="227" t="s">
        <v>36</v>
      </c>
      <c r="C6" s="62">
        <v>-19833000</v>
      </c>
      <c r="D6" s="62">
        <v>-55466000</v>
      </c>
      <c r="E6" s="62">
        <v>-17785000</v>
      </c>
      <c r="F6" s="62">
        <v>-4529000</v>
      </c>
      <c r="G6" s="62">
        <v>2647000</v>
      </c>
      <c r="H6" s="228">
        <v>-3557000</v>
      </c>
      <c r="I6" s="99"/>
      <c r="J6" s="229">
        <v>-910000</v>
      </c>
      <c r="K6" s="1"/>
      <c r="L6" s="230">
        <v>-75299000</v>
      </c>
    </row>
    <row r="7" spans="1:12" ht="16.7" customHeight="1" x14ac:dyDescent="0.2">
      <c r="A7" s="2"/>
      <c r="B7" s="200" t="s">
        <v>135</v>
      </c>
      <c r="C7" s="18">
        <v>1392000</v>
      </c>
      <c r="D7" s="18">
        <v>4574000</v>
      </c>
      <c r="E7" s="18">
        <v>4340000</v>
      </c>
      <c r="F7" s="18">
        <v>-3933000</v>
      </c>
      <c r="G7" s="18">
        <v>38000</v>
      </c>
      <c r="H7" s="139">
        <v>-1027000</v>
      </c>
      <c r="I7" s="99"/>
      <c r="J7" s="140">
        <v>-989000</v>
      </c>
      <c r="K7" s="1"/>
      <c r="L7" s="141">
        <v>5965000</v>
      </c>
    </row>
    <row r="8" spans="1:12" ht="16.7" customHeight="1" x14ac:dyDescent="0.2">
      <c r="A8" s="2"/>
      <c r="B8" s="200" t="s">
        <v>37</v>
      </c>
      <c r="C8" s="18">
        <v>15244000</v>
      </c>
      <c r="D8" s="18">
        <v>14369000</v>
      </c>
      <c r="E8" s="18">
        <v>13720000</v>
      </c>
      <c r="F8" s="18">
        <v>13339000</v>
      </c>
      <c r="G8" s="18">
        <v>12508000</v>
      </c>
      <c r="H8" s="139">
        <v>11180000</v>
      </c>
      <c r="I8" s="99"/>
      <c r="J8" s="140">
        <v>23688000</v>
      </c>
      <c r="K8" s="1"/>
      <c r="L8" s="141">
        <v>29613000</v>
      </c>
    </row>
    <row r="9" spans="1:12" ht="16.7" customHeight="1" x14ac:dyDescent="0.2">
      <c r="A9" s="2"/>
      <c r="B9" s="200" t="s">
        <v>136</v>
      </c>
      <c r="C9" s="18">
        <v>-590000</v>
      </c>
      <c r="D9" s="18">
        <v>29745000</v>
      </c>
      <c r="E9" s="18">
        <v>-26674000</v>
      </c>
      <c r="F9" s="18">
        <v>-4953000</v>
      </c>
      <c r="G9" s="18">
        <v>-455000</v>
      </c>
      <c r="H9" s="139">
        <v>-697000</v>
      </c>
      <c r="I9" s="99"/>
      <c r="J9" s="140">
        <v>-1152000</v>
      </c>
      <c r="K9" s="1"/>
      <c r="L9" s="141">
        <v>29155000</v>
      </c>
    </row>
    <row r="10" spans="1:12" ht="16.7" customHeight="1" x14ac:dyDescent="0.2">
      <c r="A10" s="2"/>
      <c r="B10" s="200" t="s">
        <v>38</v>
      </c>
      <c r="C10" s="18">
        <v>1774000</v>
      </c>
      <c r="D10" s="18">
        <v>2713000</v>
      </c>
      <c r="E10" s="18">
        <v>3113000</v>
      </c>
      <c r="F10" s="18">
        <v>2932000</v>
      </c>
      <c r="G10" s="18">
        <v>2608000</v>
      </c>
      <c r="H10" s="139">
        <v>3944000</v>
      </c>
      <c r="I10" s="99"/>
      <c r="J10" s="140">
        <v>6552000</v>
      </c>
      <c r="K10" s="1"/>
      <c r="L10" s="141">
        <v>4487000</v>
      </c>
    </row>
    <row r="11" spans="1:12" ht="16.7" customHeight="1" x14ac:dyDescent="0.2">
      <c r="A11" s="266"/>
      <c r="B11" s="200" t="s">
        <v>137</v>
      </c>
      <c r="C11" s="18"/>
      <c r="D11" s="18">
        <v>-42000</v>
      </c>
      <c r="E11" s="18"/>
      <c r="F11" s="18">
        <v>-27000</v>
      </c>
      <c r="G11" s="18">
        <v>-207000</v>
      </c>
      <c r="H11" s="139">
        <v>-134000</v>
      </c>
      <c r="I11" s="99"/>
      <c r="J11" s="140">
        <v>-341000</v>
      </c>
      <c r="K11" s="1"/>
      <c r="L11" s="141">
        <v>-42000</v>
      </c>
    </row>
    <row r="12" spans="1:12" ht="16.7" customHeight="1" x14ac:dyDescent="0.2">
      <c r="A12" s="266"/>
      <c r="B12" s="200" t="s">
        <v>138</v>
      </c>
      <c r="C12" s="153"/>
      <c r="D12" s="153"/>
      <c r="E12" s="153"/>
      <c r="F12" s="153"/>
      <c r="G12" s="153"/>
      <c r="H12" s="154"/>
      <c r="I12" s="99"/>
      <c r="J12" s="155"/>
      <c r="K12" s="1"/>
      <c r="L12" s="156"/>
    </row>
    <row r="13" spans="1:12" ht="16.7" customHeight="1" x14ac:dyDescent="0.2">
      <c r="A13" s="2"/>
      <c r="B13" s="231" t="s">
        <v>139</v>
      </c>
      <c r="C13" s="18">
        <v>2876000</v>
      </c>
      <c r="D13" s="18">
        <v>2633000</v>
      </c>
      <c r="E13" s="18">
        <v>-306000</v>
      </c>
      <c r="F13" s="18">
        <v>-117000</v>
      </c>
      <c r="G13" s="18">
        <v>1124000</v>
      </c>
      <c r="H13" s="139">
        <v>1903000</v>
      </c>
      <c r="I13" s="99"/>
      <c r="J13" s="140">
        <v>3027000</v>
      </c>
      <c r="K13" s="1"/>
      <c r="L13" s="141">
        <v>5509000</v>
      </c>
    </row>
    <row r="14" spans="1:12" ht="16.7" customHeight="1" x14ac:dyDescent="0.2">
      <c r="A14" s="2"/>
      <c r="B14" s="231" t="s">
        <v>140</v>
      </c>
      <c r="C14" s="18">
        <v>-10311000</v>
      </c>
      <c r="D14" s="18">
        <v>152000</v>
      </c>
      <c r="E14" s="18">
        <v>-924000</v>
      </c>
      <c r="F14" s="18">
        <v>1919000</v>
      </c>
      <c r="G14" s="18">
        <v>-3904000</v>
      </c>
      <c r="H14" s="139">
        <v>-9048000</v>
      </c>
      <c r="I14" s="99"/>
      <c r="J14" s="140">
        <v>-12952000</v>
      </c>
      <c r="K14" s="1"/>
      <c r="L14" s="141">
        <v>-10159000</v>
      </c>
    </row>
    <row r="15" spans="1:12" ht="16.7" customHeight="1" x14ac:dyDescent="0.2">
      <c r="A15" s="2"/>
      <c r="B15" s="232" t="s">
        <v>141</v>
      </c>
      <c r="C15" s="23">
        <v>-6018000</v>
      </c>
      <c r="D15" s="23">
        <v>3108000</v>
      </c>
      <c r="E15" s="23">
        <v>30005000</v>
      </c>
      <c r="F15" s="23">
        <v>-21971000</v>
      </c>
      <c r="G15" s="23">
        <v>-5073000</v>
      </c>
      <c r="H15" s="123">
        <v>-741000</v>
      </c>
      <c r="I15" s="99"/>
      <c r="J15" s="124">
        <v>-5814000</v>
      </c>
      <c r="K15" s="1"/>
      <c r="L15" s="125">
        <v>-2910000</v>
      </c>
    </row>
    <row r="16" spans="1:12" ht="16.7" customHeight="1" thickBot="1" x14ac:dyDescent="0.25">
      <c r="A16" s="2"/>
      <c r="B16" s="192" t="s">
        <v>142</v>
      </c>
      <c r="C16" s="53">
        <v>-15466000</v>
      </c>
      <c r="D16" s="53">
        <v>1786000</v>
      </c>
      <c r="E16" s="53">
        <v>5489000</v>
      </c>
      <c r="F16" s="53">
        <v>-17340000</v>
      </c>
      <c r="G16" s="53">
        <v>9286000</v>
      </c>
      <c r="H16" s="164">
        <v>1823000</v>
      </c>
      <c r="I16" s="99"/>
      <c r="J16" s="165">
        <v>11109000</v>
      </c>
      <c r="K16" s="1"/>
      <c r="L16" s="166">
        <v>-13681000</v>
      </c>
    </row>
    <row r="17" spans="1:12" ht="16.7" customHeight="1" x14ac:dyDescent="0.2">
      <c r="A17" s="2"/>
      <c r="B17" s="233"/>
      <c r="C17" s="92"/>
      <c r="D17" s="92"/>
      <c r="E17" s="92"/>
      <c r="F17" s="92"/>
      <c r="G17" s="92"/>
      <c r="H17" s="176"/>
      <c r="I17" s="99"/>
      <c r="J17" s="177"/>
      <c r="K17" s="1"/>
      <c r="L17" s="178"/>
    </row>
    <row r="18" spans="1:12" ht="16.7" customHeight="1" x14ac:dyDescent="0.2">
      <c r="A18" s="2"/>
      <c r="B18" s="200" t="s">
        <v>143</v>
      </c>
      <c r="C18" s="18">
        <v>5000</v>
      </c>
      <c r="D18" s="18">
        <v>64000</v>
      </c>
      <c r="E18" s="18">
        <v>9000</v>
      </c>
      <c r="F18" s="18">
        <v>311000</v>
      </c>
      <c r="G18" s="18">
        <v>1424000</v>
      </c>
      <c r="H18" s="139">
        <v>2447000</v>
      </c>
      <c r="I18" s="99"/>
      <c r="J18" s="140">
        <v>3871000</v>
      </c>
      <c r="K18" s="1"/>
      <c r="L18" s="141">
        <v>69000</v>
      </c>
    </row>
    <row r="19" spans="1:12" ht="16.7" customHeight="1" x14ac:dyDescent="0.2">
      <c r="A19" s="2"/>
      <c r="B19" s="200" t="s">
        <v>144</v>
      </c>
      <c r="C19" s="18">
        <v>-365000</v>
      </c>
      <c r="D19" s="18">
        <v>-307000</v>
      </c>
      <c r="E19" s="18">
        <v>-247000</v>
      </c>
      <c r="F19" s="18">
        <v>-264000</v>
      </c>
      <c r="G19" s="18">
        <v>-315000</v>
      </c>
      <c r="H19" s="139">
        <v>-442000</v>
      </c>
      <c r="I19" s="99"/>
      <c r="J19" s="140">
        <v>-757000</v>
      </c>
      <c r="K19" s="1"/>
      <c r="L19" s="141">
        <v>-672000</v>
      </c>
    </row>
    <row r="20" spans="1:12" ht="16.7" customHeight="1" x14ac:dyDescent="0.2">
      <c r="A20" s="2"/>
      <c r="B20" s="201" t="s">
        <v>145</v>
      </c>
      <c r="C20" s="23">
        <v>-1107000</v>
      </c>
      <c r="D20" s="23">
        <v>-345000</v>
      </c>
      <c r="E20" s="23">
        <v>-1376000</v>
      </c>
      <c r="F20" s="23">
        <v>-2255000</v>
      </c>
      <c r="G20" s="23">
        <v>-2587000</v>
      </c>
      <c r="H20" s="123">
        <v>-3620000</v>
      </c>
      <c r="I20" s="99"/>
      <c r="J20" s="124">
        <v>-6207000</v>
      </c>
      <c r="K20" s="1"/>
      <c r="L20" s="125">
        <v>-1452000</v>
      </c>
    </row>
    <row r="21" spans="1:12" ht="16.7" customHeight="1" thickBot="1" x14ac:dyDescent="0.25">
      <c r="A21" s="2"/>
      <c r="B21" s="206" t="s">
        <v>146</v>
      </c>
      <c r="C21" s="53">
        <v>-16933000</v>
      </c>
      <c r="D21" s="53">
        <v>1198000</v>
      </c>
      <c r="E21" s="53">
        <v>3875000</v>
      </c>
      <c r="F21" s="53">
        <v>-19548000</v>
      </c>
      <c r="G21" s="53">
        <v>7808000</v>
      </c>
      <c r="H21" s="164">
        <v>208000</v>
      </c>
      <c r="I21" s="99"/>
      <c r="J21" s="165">
        <v>8016000</v>
      </c>
      <c r="K21" s="1"/>
      <c r="L21" s="166">
        <v>-15736000</v>
      </c>
    </row>
    <row r="22" spans="1:12" ht="16.7" customHeight="1" x14ac:dyDescent="0.2">
      <c r="A22" s="2"/>
      <c r="B22" s="94"/>
      <c r="C22" s="92"/>
      <c r="D22" s="92"/>
      <c r="E22" s="92"/>
      <c r="F22" s="92"/>
      <c r="G22" s="92"/>
      <c r="H22" s="176"/>
      <c r="I22" s="99"/>
      <c r="J22" s="177"/>
      <c r="K22" s="1"/>
      <c r="L22" s="178"/>
    </row>
    <row r="23" spans="1:12" ht="16.7" customHeight="1" x14ac:dyDescent="0.2">
      <c r="A23" s="2"/>
      <c r="B23" s="200" t="s">
        <v>147</v>
      </c>
      <c r="C23" s="18">
        <v>-5053000</v>
      </c>
      <c r="D23" s="18">
        <v>-24000</v>
      </c>
      <c r="E23" s="18">
        <v>-116000</v>
      </c>
      <c r="F23" s="18">
        <v>-78000</v>
      </c>
      <c r="G23" s="18"/>
      <c r="H23" s="139"/>
      <c r="I23" s="99"/>
      <c r="J23" s="140"/>
      <c r="K23" s="1"/>
      <c r="L23" s="141">
        <v>-5077000</v>
      </c>
    </row>
    <row r="24" spans="1:12" ht="16.7" customHeight="1" x14ac:dyDescent="0.2">
      <c r="A24" s="2"/>
      <c r="B24" s="200" t="s">
        <v>148</v>
      </c>
      <c r="C24" s="18">
        <v>-1258000</v>
      </c>
      <c r="D24" s="18">
        <v>-998000</v>
      </c>
      <c r="E24" s="18">
        <v>-1141000</v>
      </c>
      <c r="F24" s="18">
        <v>-1498000</v>
      </c>
      <c r="G24" s="18">
        <v>-1371000</v>
      </c>
      <c r="H24" s="139">
        <v>-2868000</v>
      </c>
      <c r="I24" s="99"/>
      <c r="J24" s="140">
        <v>-4239000</v>
      </c>
      <c r="K24" s="1"/>
      <c r="L24" s="141">
        <v>-2256000</v>
      </c>
    </row>
    <row r="25" spans="1:12" ht="16.7" customHeight="1" x14ac:dyDescent="0.2">
      <c r="A25" s="2"/>
      <c r="B25" s="200" t="s">
        <v>149</v>
      </c>
      <c r="C25" s="18"/>
      <c r="D25" s="18"/>
      <c r="E25" s="18"/>
      <c r="F25" s="18"/>
      <c r="G25" s="18">
        <v>14965000</v>
      </c>
      <c r="H25" s="139"/>
      <c r="I25" s="99"/>
      <c r="J25" s="140">
        <v>14965000</v>
      </c>
      <c r="K25" s="1"/>
      <c r="L25" s="141"/>
    </row>
    <row r="26" spans="1:12" ht="16.7" customHeight="1" x14ac:dyDescent="0.2">
      <c r="A26" s="2"/>
      <c r="B26" s="200" t="s">
        <v>150</v>
      </c>
      <c r="C26" s="18"/>
      <c r="D26" s="18">
        <v>224000</v>
      </c>
      <c r="E26" s="18"/>
      <c r="F26" s="18">
        <v>168000</v>
      </c>
      <c r="G26" s="18"/>
      <c r="H26" s="139"/>
      <c r="I26" s="99"/>
      <c r="J26" s="140"/>
      <c r="K26" s="1"/>
      <c r="L26" s="141">
        <v>224000</v>
      </c>
    </row>
    <row r="27" spans="1:12" ht="16.7" customHeight="1" x14ac:dyDescent="0.2">
      <c r="A27" s="2"/>
      <c r="B27" s="201" t="s">
        <v>151</v>
      </c>
      <c r="C27" s="23"/>
      <c r="D27" s="23">
        <v>14000000</v>
      </c>
      <c r="E27" s="23">
        <v>-80000000</v>
      </c>
      <c r="F27" s="23">
        <v>45000000</v>
      </c>
      <c r="G27" s="23">
        <v>-60753000</v>
      </c>
      <c r="H27" s="123">
        <v>104008000</v>
      </c>
      <c r="I27" s="99"/>
      <c r="J27" s="124">
        <v>43255000</v>
      </c>
      <c r="K27" s="1"/>
      <c r="L27" s="125">
        <v>14000000</v>
      </c>
    </row>
    <row r="28" spans="1:12" ht="16.7" customHeight="1" thickBot="1" x14ac:dyDescent="0.25">
      <c r="A28" s="2"/>
      <c r="B28" s="206" t="s">
        <v>152</v>
      </c>
      <c r="C28" s="53">
        <v>-6311000</v>
      </c>
      <c r="D28" s="53">
        <v>13202000</v>
      </c>
      <c r="E28" s="53">
        <v>-81257000</v>
      </c>
      <c r="F28" s="53">
        <v>43592000</v>
      </c>
      <c r="G28" s="53">
        <v>-47159000</v>
      </c>
      <c r="H28" s="164">
        <v>101140000</v>
      </c>
      <c r="I28" s="99"/>
      <c r="J28" s="165">
        <v>53981000</v>
      </c>
      <c r="K28" s="1"/>
      <c r="L28" s="166">
        <v>6891000</v>
      </c>
    </row>
    <row r="29" spans="1:12" ht="16.7" customHeight="1" x14ac:dyDescent="0.2">
      <c r="A29" s="2"/>
      <c r="B29" s="94"/>
      <c r="C29" s="92"/>
      <c r="D29" s="92"/>
      <c r="E29" s="92"/>
      <c r="F29" s="92"/>
      <c r="G29" s="92"/>
      <c r="H29" s="176"/>
      <c r="I29" s="99"/>
      <c r="J29" s="177"/>
      <c r="K29" s="1"/>
      <c r="L29" s="178"/>
    </row>
    <row r="30" spans="1:12" ht="16.7" customHeight="1" x14ac:dyDescent="0.2">
      <c r="A30" s="2"/>
      <c r="B30" s="200" t="s">
        <v>153</v>
      </c>
      <c r="C30" s="18">
        <v>-3586000</v>
      </c>
      <c r="D30" s="18">
        <v>-3599000</v>
      </c>
      <c r="E30" s="18">
        <v>-3635000</v>
      </c>
      <c r="F30" s="18">
        <v>-3549000</v>
      </c>
      <c r="G30" s="18">
        <v>-3456000</v>
      </c>
      <c r="H30" s="139">
        <v>-3113000</v>
      </c>
      <c r="I30" s="99"/>
      <c r="J30" s="140">
        <v>-6569000</v>
      </c>
      <c r="K30" s="1"/>
      <c r="L30" s="141">
        <v>-7185000</v>
      </c>
    </row>
    <row r="31" spans="1:12" ht="16.7" customHeight="1" x14ac:dyDescent="0.2">
      <c r="A31" s="2"/>
      <c r="B31" s="200" t="s">
        <v>154</v>
      </c>
      <c r="C31" s="18">
        <v>1464000</v>
      </c>
      <c r="D31" s="18">
        <v>1650000</v>
      </c>
      <c r="E31" s="18">
        <v>937000</v>
      </c>
      <c r="F31" s="18"/>
      <c r="G31" s="18"/>
      <c r="H31" s="139">
        <v>368000</v>
      </c>
      <c r="I31" s="99"/>
      <c r="J31" s="140">
        <v>368000</v>
      </c>
      <c r="K31" s="1"/>
      <c r="L31" s="141">
        <v>3114000</v>
      </c>
    </row>
    <row r="32" spans="1:12" ht="16.7" customHeight="1" thickBot="1" x14ac:dyDescent="0.25">
      <c r="A32" s="2"/>
      <c r="B32" s="206" t="s">
        <v>155</v>
      </c>
      <c r="C32" s="53">
        <v>-2122000</v>
      </c>
      <c r="D32" s="53">
        <v>-1949000</v>
      </c>
      <c r="E32" s="53">
        <v>-2698000</v>
      </c>
      <c r="F32" s="53">
        <v>-3549000</v>
      </c>
      <c r="G32" s="53">
        <v>-3456000</v>
      </c>
      <c r="H32" s="164">
        <v>-2745000</v>
      </c>
      <c r="I32" s="99"/>
      <c r="J32" s="165">
        <v>-6201000</v>
      </c>
      <c r="K32" s="1"/>
      <c r="L32" s="166">
        <v>-4071000</v>
      </c>
    </row>
    <row r="33" spans="1:12" ht="16.7" customHeight="1" x14ac:dyDescent="0.2">
      <c r="A33" s="2"/>
      <c r="B33" s="234"/>
      <c r="C33" s="235"/>
      <c r="D33" s="235"/>
      <c r="E33" s="236"/>
      <c r="F33" s="236"/>
      <c r="G33" s="236"/>
      <c r="H33" s="237"/>
      <c r="I33" s="99"/>
      <c r="J33" s="238"/>
      <c r="K33" s="1"/>
      <c r="L33" s="239"/>
    </row>
    <row r="34" spans="1:12" ht="16.7" customHeight="1" x14ac:dyDescent="0.2">
      <c r="A34" s="2"/>
      <c r="B34" s="240" t="s">
        <v>156</v>
      </c>
      <c r="C34" s="241">
        <v>-25366000</v>
      </c>
      <c r="D34" s="241">
        <v>12451000</v>
      </c>
      <c r="E34" s="241">
        <v>-80080000</v>
      </c>
      <c r="F34" s="241">
        <v>20495000</v>
      </c>
      <c r="G34" s="241">
        <v>-42807000</v>
      </c>
      <c r="H34" s="242">
        <v>98603000</v>
      </c>
      <c r="I34" s="245"/>
      <c r="J34" s="243">
        <v>55796000</v>
      </c>
      <c r="K34" s="163"/>
      <c r="L34" s="244">
        <v>-12916000</v>
      </c>
    </row>
    <row r="35" spans="1:12" ht="16.7" customHeight="1" x14ac:dyDescent="0.2">
      <c r="A35" s="2"/>
      <c r="B35" s="200" t="s">
        <v>157</v>
      </c>
      <c r="C35" s="18">
        <v>205820000</v>
      </c>
      <c r="D35" s="18">
        <v>180652000</v>
      </c>
      <c r="E35" s="18">
        <v>193364000</v>
      </c>
      <c r="F35" s="18">
        <v>113808000</v>
      </c>
      <c r="G35" s="18">
        <v>132729000</v>
      </c>
      <c r="H35" s="246">
        <v>89497000</v>
      </c>
      <c r="I35" s="99"/>
      <c r="J35" s="140">
        <v>132729000</v>
      </c>
      <c r="K35" s="1"/>
      <c r="L35" s="141">
        <v>205820000</v>
      </c>
    </row>
    <row r="36" spans="1:12" ht="16.7" customHeight="1" x14ac:dyDescent="0.2">
      <c r="A36" s="2"/>
      <c r="B36" s="85" t="s">
        <v>158</v>
      </c>
      <c r="C36" s="23">
        <v>198000</v>
      </c>
      <c r="D36" s="23">
        <v>261000</v>
      </c>
      <c r="E36" s="23">
        <v>524000</v>
      </c>
      <c r="F36" s="23">
        <v>-1574000</v>
      </c>
      <c r="G36" s="23">
        <v>-426000</v>
      </c>
      <c r="H36" s="123">
        <v>214000</v>
      </c>
      <c r="I36" s="99"/>
      <c r="J36" s="124">
        <v>-211000</v>
      </c>
      <c r="K36" s="1"/>
      <c r="L36" s="125">
        <v>460000</v>
      </c>
    </row>
    <row r="37" spans="1:12" ht="16.7" customHeight="1" thickBot="1" x14ac:dyDescent="0.25">
      <c r="A37" s="2"/>
      <c r="B37" s="206" t="s">
        <v>131</v>
      </c>
      <c r="C37" s="53">
        <v>180652000</v>
      </c>
      <c r="D37" s="53">
        <v>193364000</v>
      </c>
      <c r="E37" s="53">
        <v>113808000</v>
      </c>
      <c r="F37" s="53">
        <v>132729000</v>
      </c>
      <c r="G37" s="53">
        <v>89496000</v>
      </c>
      <c r="H37" s="164">
        <v>188314000</v>
      </c>
      <c r="I37" s="99"/>
      <c r="J37" s="165">
        <v>188314000</v>
      </c>
      <c r="K37" s="1"/>
      <c r="L37" s="166">
        <v>193364000</v>
      </c>
    </row>
    <row r="38" spans="1:12" ht="16.7" customHeight="1" x14ac:dyDescent="0.2">
      <c r="A38" s="2"/>
      <c r="B38" s="207"/>
      <c r="C38" s="94"/>
      <c r="D38" s="92"/>
      <c r="E38" s="92"/>
      <c r="F38" s="92"/>
      <c r="G38" s="92"/>
      <c r="H38" s="176"/>
      <c r="I38" s="99"/>
      <c r="J38" s="177"/>
      <c r="K38" s="1"/>
      <c r="L38" s="178"/>
    </row>
    <row r="39" spans="1:12" ht="16.7" customHeight="1" x14ac:dyDescent="0.2">
      <c r="A39" s="2"/>
      <c r="B39" s="203" t="s">
        <v>159</v>
      </c>
      <c r="C39" s="1"/>
      <c r="D39" s="153"/>
      <c r="E39" s="153"/>
      <c r="F39" s="153"/>
      <c r="G39" s="153"/>
      <c r="H39" s="154"/>
      <c r="I39" s="99"/>
      <c r="J39" s="155"/>
      <c r="K39" s="1"/>
      <c r="L39" s="156"/>
    </row>
    <row r="40" spans="1:12" ht="16.7" customHeight="1" x14ac:dyDescent="0.2">
      <c r="A40" s="2"/>
      <c r="B40" s="201" t="s">
        <v>111</v>
      </c>
      <c r="C40" s="23">
        <v>150000000</v>
      </c>
      <c r="D40" s="23">
        <v>136000000</v>
      </c>
      <c r="E40" s="23">
        <v>216000000</v>
      </c>
      <c r="F40" s="23">
        <v>171000000</v>
      </c>
      <c r="G40" s="23">
        <v>231753000</v>
      </c>
      <c r="H40" s="123">
        <v>127745000</v>
      </c>
      <c r="I40" s="99"/>
      <c r="J40" s="124">
        <v>127745000</v>
      </c>
      <c r="K40" s="1"/>
      <c r="L40" s="125">
        <v>136000000</v>
      </c>
    </row>
    <row r="41" spans="1:12" ht="16.7" customHeight="1" thickBot="1" x14ac:dyDescent="0.25">
      <c r="A41" s="2"/>
      <c r="B41" s="192" t="s">
        <v>130</v>
      </c>
      <c r="C41" s="53">
        <v>330652000</v>
      </c>
      <c r="D41" s="53">
        <v>329364000</v>
      </c>
      <c r="E41" s="53">
        <v>329808000</v>
      </c>
      <c r="F41" s="53">
        <v>303729000</v>
      </c>
      <c r="G41" s="53">
        <v>321249000</v>
      </c>
      <c r="H41" s="164">
        <v>316059000</v>
      </c>
      <c r="I41" s="99"/>
      <c r="J41" s="247">
        <v>316059000</v>
      </c>
      <c r="K41" s="1"/>
      <c r="L41" s="248">
        <v>329364000</v>
      </c>
    </row>
    <row r="42" spans="1:12" ht="16.7" customHeight="1" x14ac:dyDescent="0.2">
      <c r="A42" s="2"/>
      <c r="B42" s="233"/>
      <c r="C42" s="95"/>
      <c r="D42" s="95"/>
      <c r="E42" s="101"/>
      <c r="F42" s="101"/>
      <c r="G42" s="101"/>
      <c r="H42" s="225"/>
      <c r="I42" s="99"/>
      <c r="J42" s="94"/>
      <c r="K42" s="1"/>
      <c r="L42" s="94"/>
    </row>
    <row r="43" spans="1:12" ht="16.7" customHeight="1" x14ac:dyDescent="0.2">
      <c r="A43" s="2"/>
      <c r="B43" s="200"/>
      <c r="C43" s="167"/>
      <c r="D43" s="167"/>
      <c r="E43" s="99"/>
      <c r="F43" s="99"/>
      <c r="G43" s="99"/>
      <c r="H43" s="216"/>
      <c r="I43" s="99"/>
    </row>
    <row r="44" spans="1:12" ht="16.7" customHeight="1" x14ac:dyDescent="0.2">
      <c r="A44" s="2"/>
      <c r="B44" s="249" t="s">
        <v>126</v>
      </c>
      <c r="C44" s="167"/>
      <c r="D44" s="167"/>
      <c r="E44" s="99"/>
      <c r="F44" s="99"/>
      <c r="G44" s="99"/>
      <c r="H44" s="216"/>
      <c r="I44" s="99"/>
    </row>
    <row r="45" spans="1:12" ht="16.7" customHeight="1" thickBot="1" x14ac:dyDescent="0.25">
      <c r="A45" s="2"/>
      <c r="B45" s="250" t="s">
        <v>44</v>
      </c>
      <c r="C45" s="168"/>
      <c r="D45" s="168"/>
      <c r="E45" s="96"/>
      <c r="F45" s="96"/>
      <c r="G45" s="96"/>
      <c r="H45" s="251"/>
      <c r="I45" s="99"/>
    </row>
    <row r="46" spans="1:12" ht="16.7" customHeight="1" x14ac:dyDescent="0.2">
      <c r="A46" s="2"/>
      <c r="B46" s="233" t="s">
        <v>146</v>
      </c>
      <c r="C46" s="252">
        <v>-16933000</v>
      </c>
      <c r="D46" s="58">
        <v>1198000</v>
      </c>
      <c r="E46" s="58">
        <v>3875000</v>
      </c>
      <c r="F46" s="58">
        <v>-19548000</v>
      </c>
      <c r="G46" s="58">
        <v>7808000</v>
      </c>
      <c r="H46" s="253">
        <v>208000</v>
      </c>
      <c r="I46" s="2"/>
      <c r="J46" s="109">
        <v>8016000</v>
      </c>
      <c r="K46" s="2"/>
      <c r="L46" s="111">
        <v>-15736000</v>
      </c>
    </row>
    <row r="47" spans="1:12" ht="16.7" customHeight="1" x14ac:dyDescent="0.2">
      <c r="A47" s="2"/>
      <c r="B47" s="2" t="s">
        <v>147</v>
      </c>
      <c r="C47" s="218">
        <v>-5053000</v>
      </c>
      <c r="D47" s="18">
        <v>-24000</v>
      </c>
      <c r="E47" s="18">
        <v>-116000</v>
      </c>
      <c r="F47" s="18">
        <v>-78000</v>
      </c>
      <c r="G47" s="18"/>
      <c r="H47" s="139"/>
      <c r="I47" s="2"/>
      <c r="J47" s="140"/>
      <c r="K47" s="2"/>
      <c r="L47" s="141">
        <v>-5077000</v>
      </c>
    </row>
    <row r="48" spans="1:12" ht="16.7" customHeight="1" x14ac:dyDescent="0.2">
      <c r="A48" s="2"/>
      <c r="B48" s="21" t="s">
        <v>148</v>
      </c>
      <c r="C48" s="219">
        <v>-1258000</v>
      </c>
      <c r="D48" s="23">
        <v>-998000</v>
      </c>
      <c r="E48" s="23">
        <v>-1141000</v>
      </c>
      <c r="F48" s="23">
        <v>-1498000</v>
      </c>
      <c r="G48" s="23">
        <v>-1371000</v>
      </c>
      <c r="H48" s="123">
        <v>-2868000</v>
      </c>
      <c r="I48" s="2"/>
      <c r="J48" s="124">
        <v>-4239000</v>
      </c>
      <c r="K48" s="2"/>
      <c r="L48" s="125">
        <v>-2256000</v>
      </c>
    </row>
    <row r="49" spans="2:13" ht="16.7" customHeight="1" x14ac:dyDescent="0.2">
      <c r="B49" s="202" t="s">
        <v>44</v>
      </c>
      <c r="C49" s="33">
        <v>-23244000</v>
      </c>
      <c r="D49" s="33">
        <v>176000</v>
      </c>
      <c r="E49" s="33">
        <v>2618000</v>
      </c>
      <c r="F49" s="33">
        <v>-21124000</v>
      </c>
      <c r="G49" s="33">
        <v>6437000</v>
      </c>
      <c r="H49" s="126">
        <v>-2660000</v>
      </c>
      <c r="J49" s="127">
        <v>3777000</v>
      </c>
      <c r="K49" s="2"/>
      <c r="L49" s="128">
        <v>-23069000</v>
      </c>
    </row>
    <row r="50" spans="2:13" ht="16.7" customHeight="1" x14ac:dyDescent="0.2">
      <c r="B50" s="1" t="s">
        <v>160</v>
      </c>
      <c r="C50" s="254">
        <v>-0.18095897982857001</v>
      </c>
      <c r="D50" s="254">
        <v>1.32752040308347E-3</v>
      </c>
      <c r="E50" s="254">
        <v>1.9207207471589001E-2</v>
      </c>
      <c r="F50" s="254">
        <v>-0.151957011214778</v>
      </c>
      <c r="G50" s="254">
        <v>4.57439702099234E-2</v>
      </c>
      <c r="H50" s="255">
        <v>-1.69914850941239E-2</v>
      </c>
      <c r="J50" s="256">
        <v>1.27057493768229E-2</v>
      </c>
      <c r="K50" s="37"/>
      <c r="L50" s="257">
        <v>-8.8377590763907193E-2</v>
      </c>
    </row>
    <row r="51" spans="2:13" ht="16.7" customHeight="1" x14ac:dyDescent="0.2">
      <c r="B51" s="326" t="s">
        <v>161</v>
      </c>
      <c r="C51" s="86"/>
      <c r="D51" s="86"/>
      <c r="E51" s="86">
        <v>5849000</v>
      </c>
      <c r="F51" s="86">
        <v>6539000</v>
      </c>
      <c r="G51" s="86">
        <v>4043000</v>
      </c>
      <c r="H51" s="258">
        <v>5792000</v>
      </c>
      <c r="I51" s="2"/>
      <c r="J51" s="259">
        <v>9835000</v>
      </c>
      <c r="K51" s="87"/>
      <c r="L51" s="260"/>
    </row>
    <row r="52" spans="2:13" ht="16.7" customHeight="1" x14ac:dyDescent="0.2">
      <c r="B52" s="202" t="s">
        <v>162</v>
      </c>
      <c r="C52" s="33">
        <v>-23244000</v>
      </c>
      <c r="D52" s="33">
        <v>176000</v>
      </c>
      <c r="E52" s="33">
        <v>8467000</v>
      </c>
      <c r="F52" s="33">
        <v>-14585000</v>
      </c>
      <c r="G52" s="33">
        <v>10480000</v>
      </c>
      <c r="H52" s="126">
        <v>3132000</v>
      </c>
      <c r="I52" s="1"/>
      <c r="J52" s="127">
        <v>13612000</v>
      </c>
      <c r="K52" s="2"/>
      <c r="L52" s="128">
        <v>-23069000</v>
      </c>
      <c r="M52" s="1"/>
    </row>
    <row r="53" spans="2:13" ht="16.7" customHeight="1" thickBot="1" x14ac:dyDescent="0.25">
      <c r="B53" s="188" t="s">
        <v>160</v>
      </c>
      <c r="C53" s="262">
        <v>-0.18095897982857001</v>
      </c>
      <c r="D53" s="262">
        <v>1.32752040308347E-3</v>
      </c>
      <c r="E53" s="262">
        <v>0.06</v>
      </c>
      <c r="F53" s="262">
        <v>-0.104918245056218</v>
      </c>
      <c r="G53" s="262">
        <v>7.4475191517787406E-2</v>
      </c>
      <c r="H53" s="263">
        <v>2.00065155318782E-2</v>
      </c>
      <c r="I53" s="1"/>
      <c r="J53" s="264">
        <v>4.5790484648480997E-2</v>
      </c>
      <c r="K53" s="37"/>
      <c r="L53" s="265">
        <v>-8.8377590763907193E-2</v>
      </c>
    </row>
    <row r="54" spans="2:13" ht="16.7" customHeight="1" x14ac:dyDescent="0.2">
      <c r="B54" s="346" t="s">
        <v>163</v>
      </c>
      <c r="C54" s="346"/>
      <c r="D54" s="346"/>
      <c r="E54" s="346"/>
      <c r="F54" s="346"/>
      <c r="G54" s="346"/>
      <c r="H54" s="346"/>
      <c r="J54" s="94"/>
      <c r="K54" s="1"/>
      <c r="L54" s="94"/>
    </row>
    <row r="55" spans="2:13" ht="16.7" customHeight="1" x14ac:dyDescent="0.2">
      <c r="J55" s="1"/>
      <c r="K55" s="1"/>
      <c r="L55" s="1"/>
    </row>
  </sheetData>
  <mergeCells count="2">
    <mergeCell ref="B2:F2"/>
    <mergeCell ref="B54:H54"/>
  </mergeCells>
  <pageMargins left="0.75" right="0.75" top="1" bottom="1" header="0.5" footer="0.5"/>
  <pageSetup orientation="portrait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1"/>
  <sheetViews>
    <sheetView showGridLines="0" showRuler="0" workbookViewId="0"/>
  </sheetViews>
  <sheetFormatPr defaultColWidth="13.28515625" defaultRowHeight="12.75" x14ac:dyDescent="0.2"/>
  <cols>
    <col min="2" max="2" width="76.85546875" customWidth="1"/>
    <col min="3" max="8" width="13.5703125" customWidth="1"/>
  </cols>
  <sheetData>
    <row r="1" spans="1:8" ht="16.7" customHeight="1" x14ac:dyDescent="0.2">
      <c r="A1" s="2"/>
      <c r="B1" s="2"/>
      <c r="C1" s="2"/>
      <c r="D1" s="2"/>
      <c r="E1" s="2"/>
      <c r="F1" s="2"/>
      <c r="G1" s="2"/>
      <c r="H1" s="2"/>
    </row>
    <row r="2" spans="1:8" ht="23.25" customHeight="1" x14ac:dyDescent="0.3">
      <c r="A2" s="2"/>
      <c r="B2" s="4" t="s">
        <v>164</v>
      </c>
      <c r="C2" s="2"/>
      <c r="D2" s="2"/>
      <c r="E2" s="2"/>
      <c r="F2" s="2"/>
      <c r="G2" s="2"/>
      <c r="H2" s="2"/>
    </row>
    <row r="3" spans="1:8" ht="16.7" customHeight="1" x14ac:dyDescent="0.2">
      <c r="A3" s="2"/>
      <c r="B3" s="5" t="str">
        <f>'1. Key figures table'!$B$3</f>
        <v>Second quarter and half year 2023 results</v>
      </c>
      <c r="C3" s="2"/>
      <c r="D3" s="2"/>
      <c r="E3" s="2"/>
      <c r="F3" s="2"/>
      <c r="G3" s="2"/>
      <c r="H3" s="2"/>
    </row>
    <row r="4" spans="1:8" ht="16.7" customHeight="1" thickBot="1" x14ac:dyDescent="0.25">
      <c r="A4" s="2"/>
      <c r="B4" s="6"/>
      <c r="C4" s="69"/>
      <c r="D4" s="69"/>
      <c r="E4" s="69"/>
      <c r="F4" s="69"/>
      <c r="G4" s="69"/>
      <c r="H4" s="69"/>
    </row>
    <row r="5" spans="1:8" ht="40.15" customHeight="1" thickBot="1" x14ac:dyDescent="0.25">
      <c r="A5" s="2"/>
      <c r="B5" s="7" t="s">
        <v>30</v>
      </c>
      <c r="C5" s="9" t="s">
        <v>165</v>
      </c>
      <c r="D5" s="9" t="s">
        <v>166</v>
      </c>
      <c r="E5" s="9" t="s">
        <v>167</v>
      </c>
      <c r="F5" s="9" t="s">
        <v>168</v>
      </c>
      <c r="G5" s="9" t="s">
        <v>169</v>
      </c>
      <c r="H5" s="9" t="s">
        <v>115</v>
      </c>
    </row>
    <row r="6" spans="1:8" ht="16.7" customHeight="1" x14ac:dyDescent="0.2">
      <c r="A6" s="2"/>
      <c r="B6" s="267" t="s">
        <v>170</v>
      </c>
      <c r="C6" s="58">
        <v>26473000</v>
      </c>
      <c r="D6" s="58">
        <v>338124000</v>
      </c>
      <c r="E6" s="58">
        <v>-40746000</v>
      </c>
      <c r="F6" s="58">
        <v>99172000</v>
      </c>
      <c r="G6" s="58">
        <v>-140300000</v>
      </c>
      <c r="H6" s="268">
        <v>282723000</v>
      </c>
    </row>
    <row r="7" spans="1:8" ht="16.7" customHeight="1" x14ac:dyDescent="0.2">
      <c r="A7" s="2"/>
      <c r="B7" s="269" t="s">
        <v>171</v>
      </c>
      <c r="C7" s="153"/>
      <c r="D7" s="153"/>
      <c r="E7" s="153"/>
      <c r="F7" s="153"/>
      <c r="G7" s="153"/>
    </row>
    <row r="8" spans="1:8" ht="16.7" customHeight="1" x14ac:dyDescent="0.2">
      <c r="A8" s="2"/>
      <c r="B8" s="2" t="s">
        <v>172</v>
      </c>
      <c r="C8" s="18"/>
      <c r="D8" s="18"/>
      <c r="E8" s="18"/>
      <c r="F8" s="18"/>
      <c r="G8" s="18">
        <v>-76468000</v>
      </c>
      <c r="H8" s="270">
        <v>-76468000</v>
      </c>
    </row>
    <row r="9" spans="1:8" ht="16.7" customHeight="1" x14ac:dyDescent="0.2">
      <c r="A9" s="37"/>
      <c r="B9" s="324" t="s">
        <v>173</v>
      </c>
      <c r="C9" s="153"/>
      <c r="D9" s="153"/>
      <c r="E9" s="153"/>
      <c r="F9" s="153"/>
      <c r="G9" s="153"/>
    </row>
    <row r="10" spans="1:8" ht="16.7" customHeight="1" x14ac:dyDescent="0.2">
      <c r="A10" s="2"/>
      <c r="B10" s="2" t="s">
        <v>83</v>
      </c>
      <c r="C10" s="18"/>
      <c r="D10" s="18"/>
      <c r="E10" s="18"/>
      <c r="F10" s="18">
        <v>5478000</v>
      </c>
      <c r="G10" s="18"/>
      <c r="H10" s="270">
        <v>5478000</v>
      </c>
    </row>
    <row r="11" spans="1:8" ht="16.7" customHeight="1" x14ac:dyDescent="0.2">
      <c r="A11" s="37"/>
      <c r="B11" s="2" t="s">
        <v>80</v>
      </c>
      <c r="C11" s="18"/>
      <c r="D11" s="18"/>
      <c r="E11" s="18"/>
      <c r="F11" s="18"/>
      <c r="G11" s="18">
        <v>1933000</v>
      </c>
      <c r="H11" s="270">
        <v>1933000</v>
      </c>
    </row>
    <row r="12" spans="1:8" ht="16.7" customHeight="1" x14ac:dyDescent="0.2">
      <c r="A12" s="2"/>
      <c r="B12" s="2" t="s">
        <v>81</v>
      </c>
      <c r="C12" s="18"/>
      <c r="D12" s="18"/>
      <c r="E12" s="18"/>
      <c r="F12" s="18">
        <v>-3105000</v>
      </c>
      <c r="G12" s="18"/>
      <c r="H12" s="270">
        <v>-3105000</v>
      </c>
    </row>
    <row r="13" spans="1:8" ht="16.7" customHeight="1" thickBot="1" x14ac:dyDescent="0.25">
      <c r="A13" s="37"/>
      <c r="B13" s="51" t="s">
        <v>174</v>
      </c>
      <c r="C13" s="271">
        <v>0</v>
      </c>
      <c r="D13" s="271">
        <v>0</v>
      </c>
      <c r="E13" s="271">
        <v>0</v>
      </c>
      <c r="F13" s="271">
        <v>2373000</v>
      </c>
      <c r="G13" s="271">
        <v>1933000</v>
      </c>
      <c r="H13" s="271">
        <v>4306000</v>
      </c>
    </row>
    <row r="14" spans="1:8" ht="16.7" customHeight="1" x14ac:dyDescent="0.2">
      <c r="A14" s="2"/>
      <c r="B14" s="194" t="s">
        <v>175</v>
      </c>
      <c r="C14" s="58">
        <v>0</v>
      </c>
      <c r="D14" s="58">
        <v>0</v>
      </c>
      <c r="E14" s="58">
        <v>0</v>
      </c>
      <c r="F14" s="58">
        <v>2373000</v>
      </c>
      <c r="G14" s="58">
        <v>-74535000</v>
      </c>
      <c r="H14" s="268">
        <v>-72162000</v>
      </c>
    </row>
    <row r="15" spans="1:8" ht="16.7" customHeight="1" x14ac:dyDescent="0.2">
      <c r="A15" s="2"/>
      <c r="B15" s="269" t="s">
        <v>176</v>
      </c>
      <c r="C15" s="2"/>
      <c r="D15" s="2"/>
      <c r="E15" s="2"/>
      <c r="F15" s="2"/>
      <c r="G15" s="2"/>
    </row>
    <row r="16" spans="1:8" ht="16.7" customHeight="1" x14ac:dyDescent="0.2">
      <c r="A16" s="2"/>
      <c r="B16" s="2" t="s">
        <v>177</v>
      </c>
      <c r="C16" s="18"/>
      <c r="D16" s="18"/>
      <c r="E16" s="18"/>
      <c r="F16" s="18">
        <v>4499000</v>
      </c>
      <c r="G16" s="18"/>
      <c r="H16" s="270">
        <v>4499000</v>
      </c>
    </row>
    <row r="17" spans="1:8" ht="16.7" customHeight="1" x14ac:dyDescent="0.2">
      <c r="A17" s="2"/>
      <c r="B17" s="2" t="s">
        <v>178</v>
      </c>
      <c r="C17" s="18"/>
      <c r="D17" s="18"/>
      <c r="E17" s="18">
        <v>3114368</v>
      </c>
      <c r="F17" s="18"/>
      <c r="G17" s="18"/>
      <c r="H17" s="270">
        <v>3114368</v>
      </c>
    </row>
    <row r="18" spans="1:8" ht="16.7" customHeight="1" x14ac:dyDescent="0.2">
      <c r="A18" s="2"/>
      <c r="B18" s="2" t="s">
        <v>179</v>
      </c>
      <c r="C18" s="18"/>
      <c r="D18" s="18"/>
      <c r="E18" s="18"/>
      <c r="F18" s="18"/>
      <c r="G18" s="18"/>
      <c r="H18" s="270"/>
    </row>
    <row r="19" spans="1:8" ht="16.7" customHeight="1" x14ac:dyDescent="0.2">
      <c r="A19" s="2"/>
      <c r="B19" s="269" t="s">
        <v>180</v>
      </c>
      <c r="C19" s="99"/>
      <c r="D19" s="99"/>
      <c r="E19" s="99"/>
      <c r="F19" s="99"/>
      <c r="G19" s="99"/>
    </row>
    <row r="20" spans="1:8" ht="16.7" customHeight="1" x14ac:dyDescent="0.2">
      <c r="A20" s="2"/>
      <c r="B20" s="272" t="s">
        <v>181</v>
      </c>
      <c r="C20" s="273"/>
      <c r="D20" s="273"/>
      <c r="E20" s="273">
        <v>4914000</v>
      </c>
      <c r="F20" s="273">
        <v>-23545000</v>
      </c>
      <c r="G20" s="273">
        <v>18631000</v>
      </c>
      <c r="H20" s="274"/>
    </row>
    <row r="21" spans="1:8" ht="16.7" customHeight="1" thickBot="1" x14ac:dyDescent="0.25">
      <c r="A21" s="2"/>
      <c r="B21" s="192" t="s">
        <v>182</v>
      </c>
      <c r="C21" s="166">
        <v>26473000</v>
      </c>
      <c r="D21" s="166">
        <v>338124000</v>
      </c>
      <c r="E21" s="166">
        <v>-32717632</v>
      </c>
      <c r="F21" s="166">
        <v>82499000</v>
      </c>
      <c r="G21" s="166">
        <v>-196204000</v>
      </c>
      <c r="H21" s="166">
        <v>218174368</v>
      </c>
    </row>
    <row r="22" spans="1:8" ht="6.6" customHeight="1" x14ac:dyDescent="0.2">
      <c r="A22" s="2"/>
      <c r="B22" s="267"/>
      <c r="C22" s="92"/>
      <c r="D22" s="92"/>
      <c r="E22" s="92"/>
      <c r="F22" s="92"/>
      <c r="G22" s="92"/>
      <c r="H22" s="92"/>
    </row>
    <row r="23" spans="1:8" ht="6.6" customHeight="1" thickBot="1" x14ac:dyDescent="0.25">
      <c r="B23" s="275"/>
      <c r="C23" s="276"/>
      <c r="D23" s="276"/>
      <c r="E23" s="276"/>
      <c r="F23" s="276"/>
      <c r="G23" s="276"/>
      <c r="H23" s="276"/>
    </row>
    <row r="24" spans="1:8" ht="16.7" customHeight="1" x14ac:dyDescent="0.2">
      <c r="B24" s="267" t="s">
        <v>183</v>
      </c>
      <c r="C24" s="58">
        <v>26473000</v>
      </c>
      <c r="D24" s="58">
        <v>338124000</v>
      </c>
      <c r="E24" s="58">
        <v>-30482000</v>
      </c>
      <c r="F24" s="58">
        <v>72817000</v>
      </c>
      <c r="G24" s="58">
        <v>-207326000</v>
      </c>
      <c r="H24" s="268">
        <v>199606000</v>
      </c>
    </row>
    <row r="25" spans="1:8" ht="16.7" customHeight="1" x14ac:dyDescent="0.2">
      <c r="B25" s="269" t="s">
        <v>171</v>
      </c>
      <c r="C25" s="153"/>
      <c r="D25" s="153"/>
      <c r="E25" s="153"/>
      <c r="F25" s="153"/>
      <c r="G25" s="153"/>
    </row>
    <row r="26" spans="1:8" ht="16.7" customHeight="1" x14ac:dyDescent="0.2">
      <c r="B26" s="2" t="s">
        <v>172</v>
      </c>
      <c r="C26" s="18"/>
      <c r="D26" s="18"/>
      <c r="E26" s="18"/>
      <c r="F26" s="18"/>
      <c r="G26" s="18">
        <v>-1481000</v>
      </c>
      <c r="H26" s="270">
        <v>-1481000</v>
      </c>
    </row>
    <row r="27" spans="1:8" ht="16.7" customHeight="1" x14ac:dyDescent="0.2">
      <c r="B27" s="324" t="s">
        <v>173</v>
      </c>
      <c r="C27" s="153"/>
      <c r="D27" s="153"/>
      <c r="E27" s="153"/>
      <c r="F27" s="153"/>
      <c r="G27" s="153"/>
    </row>
    <row r="28" spans="1:8" ht="16.7" customHeight="1" x14ac:dyDescent="0.2">
      <c r="B28" s="2" t="s">
        <v>83</v>
      </c>
      <c r="C28" s="18"/>
      <c r="D28" s="18"/>
      <c r="E28" s="18"/>
      <c r="F28" s="18">
        <v>-440000</v>
      </c>
      <c r="G28" s="18"/>
      <c r="H28" s="270">
        <v>-440000</v>
      </c>
    </row>
    <row r="29" spans="1:8" ht="16.7" customHeight="1" x14ac:dyDescent="0.2">
      <c r="B29" s="2" t="s">
        <v>80</v>
      </c>
      <c r="C29" s="18"/>
      <c r="D29" s="18"/>
      <c r="E29" s="18"/>
      <c r="F29" s="18"/>
      <c r="G29" s="18">
        <v>120000</v>
      </c>
      <c r="H29" s="270">
        <v>120000</v>
      </c>
    </row>
    <row r="30" spans="1:8" ht="16.7" customHeight="1" x14ac:dyDescent="0.2">
      <c r="B30" s="2" t="s">
        <v>81</v>
      </c>
      <c r="C30" s="18"/>
      <c r="D30" s="18"/>
      <c r="E30" s="18"/>
      <c r="F30" s="18">
        <v>995000</v>
      </c>
      <c r="G30" s="18"/>
      <c r="H30" s="270">
        <v>995000</v>
      </c>
    </row>
    <row r="31" spans="1:8" ht="16.7" customHeight="1" thickBot="1" x14ac:dyDescent="0.25">
      <c r="B31" s="51" t="s">
        <v>174</v>
      </c>
      <c r="C31" s="53">
        <v>0</v>
      </c>
      <c r="D31" s="53">
        <v>0</v>
      </c>
      <c r="E31" s="53">
        <v>0</v>
      </c>
      <c r="F31" s="53">
        <v>555000</v>
      </c>
      <c r="G31" s="53">
        <v>120000</v>
      </c>
      <c r="H31" s="271">
        <v>675000</v>
      </c>
    </row>
    <row r="32" spans="1:8" ht="16.7" customHeight="1" x14ac:dyDescent="0.2">
      <c r="B32" s="194" t="s">
        <v>175</v>
      </c>
      <c r="C32" s="268">
        <v>0</v>
      </c>
      <c r="D32" s="268">
        <v>0</v>
      </c>
      <c r="E32" s="268">
        <v>0</v>
      </c>
      <c r="F32" s="268">
        <v>555000</v>
      </c>
      <c r="G32" s="268">
        <v>-1361000</v>
      </c>
      <c r="H32" s="268">
        <v>-806000</v>
      </c>
    </row>
    <row r="33" spans="2:8" ht="16.7" customHeight="1" x14ac:dyDescent="0.2">
      <c r="B33" s="269" t="s">
        <v>176</v>
      </c>
      <c r="C33" s="196"/>
      <c r="D33" s="196"/>
      <c r="E33" s="196"/>
      <c r="F33" s="196"/>
      <c r="G33" s="196"/>
    </row>
    <row r="34" spans="2:8" ht="16.7" customHeight="1" x14ac:dyDescent="0.2">
      <c r="B34" s="2" t="s">
        <v>177</v>
      </c>
      <c r="C34" s="18"/>
      <c r="D34" s="18"/>
      <c r="E34" s="18"/>
      <c r="F34" s="18">
        <v>6551900</v>
      </c>
      <c r="G34" s="18"/>
      <c r="H34" s="270">
        <v>6551900</v>
      </c>
    </row>
    <row r="35" spans="2:8" ht="16.7" customHeight="1" x14ac:dyDescent="0.2">
      <c r="B35" s="2" t="s">
        <v>178</v>
      </c>
      <c r="C35" s="18"/>
      <c r="D35" s="18"/>
      <c r="E35" s="18">
        <v>367510</v>
      </c>
      <c r="F35" s="18"/>
      <c r="G35" s="18"/>
      <c r="H35" s="270">
        <v>367510</v>
      </c>
    </row>
    <row r="36" spans="2:8" ht="16.7" customHeight="1" x14ac:dyDescent="0.2">
      <c r="B36" s="2" t="s">
        <v>179</v>
      </c>
      <c r="C36" s="18"/>
      <c r="D36" s="18"/>
      <c r="E36" s="18"/>
      <c r="F36" s="18">
        <v>2294000</v>
      </c>
      <c r="G36" s="18"/>
      <c r="H36" s="270">
        <v>2294000</v>
      </c>
    </row>
    <row r="37" spans="2:8" ht="16.7" customHeight="1" x14ac:dyDescent="0.2">
      <c r="B37" s="269" t="s">
        <v>180</v>
      </c>
      <c r="C37" s="99"/>
      <c r="D37" s="99"/>
      <c r="E37" s="99"/>
      <c r="F37" s="99"/>
      <c r="G37" s="99"/>
    </row>
    <row r="38" spans="2:8" ht="16.7" customHeight="1" x14ac:dyDescent="0.2">
      <c r="B38" s="272" t="s">
        <v>181</v>
      </c>
      <c r="C38" s="273"/>
      <c r="D38" s="273"/>
      <c r="E38" s="273">
        <v>5927400</v>
      </c>
      <c r="F38" s="273">
        <v>-20469000</v>
      </c>
      <c r="G38" s="273">
        <v>14542000</v>
      </c>
      <c r="H38" s="274"/>
    </row>
    <row r="39" spans="2:8" ht="16.7" customHeight="1" thickBot="1" x14ac:dyDescent="0.25">
      <c r="B39" s="192" t="s">
        <v>184</v>
      </c>
      <c r="C39" s="164">
        <v>26473000</v>
      </c>
      <c r="D39" s="164">
        <v>338124000</v>
      </c>
      <c r="E39" s="164">
        <v>-24187000</v>
      </c>
      <c r="F39" s="164">
        <v>61749000</v>
      </c>
      <c r="G39" s="164">
        <v>-194145000</v>
      </c>
      <c r="H39" s="164">
        <v>208014000</v>
      </c>
    </row>
    <row r="40" spans="2:8" ht="16.149999999999999" customHeight="1" x14ac:dyDescent="0.2">
      <c r="B40" s="349" t="s">
        <v>185</v>
      </c>
      <c r="C40" s="350"/>
      <c r="D40" s="350"/>
      <c r="E40" s="350"/>
      <c r="F40" s="350"/>
      <c r="G40" s="350"/>
      <c r="H40" s="95"/>
    </row>
    <row r="41" spans="2:8" x14ac:dyDescent="0.2">
      <c r="B41" s="349" t="s">
        <v>186</v>
      </c>
      <c r="C41" s="350"/>
      <c r="D41" s="350"/>
      <c r="E41" s="350"/>
      <c r="F41" s="350"/>
      <c r="G41" s="350"/>
    </row>
  </sheetData>
  <mergeCells count="2">
    <mergeCell ref="B40:G40"/>
    <mergeCell ref="B41:G41"/>
  </mergeCells>
  <pageMargins left="0.75" right="0.75" top="1" bottom="1" header="0.5" footer="0.5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49"/>
  <sheetViews>
    <sheetView showGridLines="0" showRuler="0" workbookViewId="0"/>
  </sheetViews>
  <sheetFormatPr defaultColWidth="13.28515625" defaultRowHeight="12.75" x14ac:dyDescent="0.2"/>
  <cols>
    <col min="2" max="2" width="66.42578125" customWidth="1"/>
  </cols>
  <sheetData>
    <row r="1" spans="2:4" ht="16.7" customHeight="1" x14ac:dyDescent="0.2"/>
    <row r="2" spans="2:4" ht="23.25" customHeight="1" x14ac:dyDescent="0.3">
      <c r="B2" s="4" t="s">
        <v>187</v>
      </c>
      <c r="C2" s="2"/>
      <c r="D2" s="2"/>
    </row>
    <row r="3" spans="2:4" ht="16.7" customHeight="1" x14ac:dyDescent="0.2">
      <c r="B3" s="5" t="str">
        <f>'1. Key figures table'!$B$3</f>
        <v>Second quarter and half year 2023 results</v>
      </c>
      <c r="C3" s="2"/>
      <c r="D3" s="2"/>
    </row>
    <row r="4" spans="2:4" ht="16.7" customHeight="1" x14ac:dyDescent="0.2">
      <c r="B4" s="6"/>
      <c r="C4" s="69"/>
      <c r="D4" s="69"/>
    </row>
    <row r="5" spans="2:4" ht="16.7" customHeight="1" x14ac:dyDescent="0.2">
      <c r="B5" s="7" t="s">
        <v>30</v>
      </c>
      <c r="C5" s="103" t="s">
        <v>7</v>
      </c>
      <c r="D5" s="106" t="s">
        <v>8</v>
      </c>
    </row>
    <row r="6" spans="2:4" ht="16.7" customHeight="1" x14ac:dyDescent="0.2">
      <c r="B6" s="277" t="s">
        <v>13</v>
      </c>
      <c r="C6" s="329">
        <v>297267000</v>
      </c>
      <c r="D6" s="330">
        <v>261028011</v>
      </c>
    </row>
    <row r="7" spans="2:4" ht="16.7" customHeight="1" x14ac:dyDescent="0.2">
      <c r="B7" s="79" t="s">
        <v>9</v>
      </c>
      <c r="C7" s="331">
        <v>250738000</v>
      </c>
      <c r="D7" s="332">
        <v>214715000</v>
      </c>
    </row>
    <row r="8" spans="2:4" ht="16.7" customHeight="1" x14ac:dyDescent="0.2">
      <c r="B8" s="278" t="s">
        <v>188</v>
      </c>
      <c r="C8" s="333">
        <v>246219000</v>
      </c>
      <c r="D8" s="334">
        <v>210540000</v>
      </c>
    </row>
    <row r="9" spans="2:4" ht="16.7" customHeight="1" x14ac:dyDescent="0.2">
      <c r="B9" s="278" t="s">
        <v>189</v>
      </c>
      <c r="C9" s="333">
        <v>4519000</v>
      </c>
      <c r="D9" s="334">
        <v>4174989</v>
      </c>
    </row>
    <row r="10" spans="2:4" ht="16.7" customHeight="1" x14ac:dyDescent="0.2">
      <c r="B10" s="2" t="s">
        <v>12</v>
      </c>
      <c r="C10" s="333">
        <v>51048000</v>
      </c>
      <c r="D10" s="334">
        <v>50488000</v>
      </c>
    </row>
    <row r="11" spans="2:4" ht="16.7" customHeight="1" x14ac:dyDescent="0.2">
      <c r="B11" s="21" t="s">
        <v>190</v>
      </c>
      <c r="C11" s="335">
        <v>-4519000</v>
      </c>
      <c r="D11" s="336">
        <v>-4174989</v>
      </c>
    </row>
    <row r="12" spans="2:4" ht="16.7" customHeight="1" x14ac:dyDescent="0.2">
      <c r="B12" s="279"/>
      <c r="C12" s="280"/>
      <c r="D12" s="281"/>
    </row>
    <row r="13" spans="2:4" ht="16.7" customHeight="1" x14ac:dyDescent="0.2">
      <c r="B13" s="282" t="s">
        <v>191</v>
      </c>
      <c r="C13" s="337">
        <v>297266771</v>
      </c>
      <c r="D13" s="338">
        <v>261028055</v>
      </c>
    </row>
    <row r="14" spans="2:4" ht="16.7" customHeight="1" x14ac:dyDescent="0.2">
      <c r="B14" s="79" t="s">
        <v>192</v>
      </c>
      <c r="C14" s="331">
        <v>163424334</v>
      </c>
      <c r="D14" s="332">
        <v>143648669</v>
      </c>
    </row>
    <row r="15" spans="2:4" ht="16.7" customHeight="1" x14ac:dyDescent="0.2">
      <c r="B15" s="2" t="s">
        <v>193</v>
      </c>
      <c r="C15" s="333">
        <v>97073733</v>
      </c>
      <c r="D15" s="334">
        <v>81296950</v>
      </c>
    </row>
    <row r="16" spans="2:4" ht="16.7" customHeight="1" x14ac:dyDescent="0.2">
      <c r="B16" s="21" t="s">
        <v>194</v>
      </c>
      <c r="C16" s="335">
        <v>36768704</v>
      </c>
      <c r="D16" s="336">
        <v>36082436</v>
      </c>
    </row>
    <row r="17" spans="2:7" ht="16.7" customHeight="1" x14ac:dyDescent="0.2">
      <c r="B17" s="79"/>
      <c r="C17" s="135"/>
      <c r="D17" s="137"/>
    </row>
    <row r="18" spans="2:7" ht="16.7" customHeight="1" x14ac:dyDescent="0.2">
      <c r="B18" s="282" t="s">
        <v>195</v>
      </c>
      <c r="C18" s="337">
        <v>297267211</v>
      </c>
      <c r="D18" s="338">
        <v>261028055</v>
      </c>
    </row>
    <row r="19" spans="2:7" ht="16.7" customHeight="1" x14ac:dyDescent="0.2">
      <c r="B19" s="79" t="s">
        <v>196</v>
      </c>
      <c r="C19" s="331">
        <v>50253211</v>
      </c>
      <c r="D19" s="332">
        <v>48508388</v>
      </c>
    </row>
    <row r="20" spans="2:7" ht="16.7" customHeight="1" x14ac:dyDescent="0.2">
      <c r="B20" s="21" t="s">
        <v>197</v>
      </c>
      <c r="C20" s="335">
        <v>247014000</v>
      </c>
      <c r="D20" s="336">
        <v>212519667</v>
      </c>
    </row>
    <row r="21" spans="2:7" ht="16.7" customHeight="1" x14ac:dyDescent="0.2">
      <c r="B21" s="79"/>
      <c r="C21" s="280"/>
      <c r="D21" s="281"/>
    </row>
    <row r="22" spans="2:7" ht="16.7" customHeight="1" x14ac:dyDescent="0.2">
      <c r="B22" s="282" t="s">
        <v>17</v>
      </c>
      <c r="C22" s="337">
        <v>764000</v>
      </c>
      <c r="D22" s="338">
        <v>-41143000</v>
      </c>
    </row>
    <row r="23" spans="2:7" ht="16.7" customHeight="1" x14ac:dyDescent="0.2">
      <c r="B23" s="79" t="s">
        <v>9</v>
      </c>
      <c r="C23" s="331">
        <v>-2638000</v>
      </c>
      <c r="D23" s="332">
        <v>-46028000</v>
      </c>
    </row>
    <row r="24" spans="2:7" ht="16.7" customHeight="1" x14ac:dyDescent="0.2">
      <c r="B24" s="21" t="s">
        <v>12</v>
      </c>
      <c r="C24" s="335">
        <v>3402000</v>
      </c>
      <c r="D24" s="336">
        <v>4885000</v>
      </c>
    </row>
    <row r="25" spans="2:7" ht="16.7" customHeight="1" x14ac:dyDescent="0.2">
      <c r="B25" s="79"/>
      <c r="C25" s="280"/>
      <c r="D25" s="281"/>
    </row>
    <row r="26" spans="2:7" ht="16.7" customHeight="1" x14ac:dyDescent="0.2">
      <c r="B26" s="282" t="s">
        <v>198</v>
      </c>
      <c r="C26" s="337">
        <v>24109000</v>
      </c>
      <c r="D26" s="338">
        <v>-11574000</v>
      </c>
      <c r="F26" s="342"/>
      <c r="G26" s="342"/>
    </row>
    <row r="27" spans="2:7" ht="16.7" customHeight="1" x14ac:dyDescent="0.2">
      <c r="B27" s="79" t="s">
        <v>9</v>
      </c>
      <c r="C27" s="331">
        <v>20290000</v>
      </c>
      <c r="D27" s="332">
        <v>-16867000</v>
      </c>
    </row>
    <row r="28" spans="2:7" ht="16.7" customHeight="1" x14ac:dyDescent="0.2">
      <c r="B28" s="21" t="s">
        <v>12</v>
      </c>
      <c r="C28" s="335">
        <v>3819000</v>
      </c>
      <c r="D28" s="336">
        <v>5293000</v>
      </c>
    </row>
    <row r="29" spans="2:7" ht="16.7" customHeight="1" x14ac:dyDescent="0.2">
      <c r="B29" s="79"/>
      <c r="C29" s="280"/>
      <c r="D29" s="281"/>
    </row>
    <row r="30" spans="2:7" ht="16.7" customHeight="1" x14ac:dyDescent="0.2">
      <c r="B30" s="2" t="s">
        <v>199</v>
      </c>
      <c r="C30" s="333">
        <v>764000</v>
      </c>
      <c r="D30" s="334">
        <v>-41143000</v>
      </c>
    </row>
    <row r="31" spans="2:7" ht="16.7" customHeight="1" x14ac:dyDescent="0.2">
      <c r="B31" s="325" t="s">
        <v>200</v>
      </c>
      <c r="C31" s="333">
        <v>-1674000</v>
      </c>
      <c r="D31" s="334">
        <v>-34156000</v>
      </c>
    </row>
    <row r="32" spans="2:7" ht="16.7" customHeight="1" x14ac:dyDescent="0.2">
      <c r="B32" s="21" t="s">
        <v>201</v>
      </c>
      <c r="C32" s="335">
        <v>2299000</v>
      </c>
      <c r="D32" s="336">
        <v>1880000</v>
      </c>
    </row>
    <row r="33" spans="2:4" ht="16.7" customHeight="1" thickBot="1" x14ac:dyDescent="0.25">
      <c r="B33" s="51" t="s">
        <v>202</v>
      </c>
      <c r="C33" s="339">
        <v>1389000</v>
      </c>
      <c r="D33" s="340">
        <v>-73419000</v>
      </c>
    </row>
    <row r="34" spans="2:4" ht="16.7" customHeight="1" x14ac:dyDescent="0.2">
      <c r="B34" s="328" t="s">
        <v>203</v>
      </c>
      <c r="C34" s="341"/>
      <c r="D34" s="341"/>
    </row>
    <row r="35" spans="2:4" ht="16.7" customHeight="1" x14ac:dyDescent="0.2"/>
    <row r="36" spans="2:4" ht="16.7" customHeight="1" x14ac:dyDescent="0.2"/>
    <row r="37" spans="2:4" ht="16.7" customHeight="1" x14ac:dyDescent="0.2"/>
    <row r="38" spans="2:4" ht="16.7" customHeight="1" x14ac:dyDescent="0.2"/>
    <row r="39" spans="2:4" ht="16.7" customHeight="1" x14ac:dyDescent="0.2"/>
    <row r="40" spans="2:4" ht="16.7" customHeight="1" x14ac:dyDescent="0.2"/>
    <row r="41" spans="2:4" ht="16.7" customHeight="1" x14ac:dyDescent="0.2"/>
    <row r="42" spans="2:4" ht="16.7" customHeight="1" x14ac:dyDescent="0.2"/>
    <row r="43" spans="2:4" ht="16.7" customHeight="1" x14ac:dyDescent="0.2"/>
    <row r="44" spans="2:4" ht="16.7" customHeight="1" x14ac:dyDescent="0.2"/>
    <row r="45" spans="2:4" ht="16.7" customHeight="1" x14ac:dyDescent="0.2"/>
    <row r="46" spans="2:4" ht="16.7" customHeight="1" x14ac:dyDescent="0.2"/>
    <row r="47" spans="2:4" ht="16.7" customHeight="1" x14ac:dyDescent="0.2"/>
    <row r="48" spans="2:4" ht="16.7" customHeight="1" x14ac:dyDescent="0.2"/>
    <row r="49" ht="16.7" customHeight="1" x14ac:dyDescent="0.2"/>
  </sheetData>
  <pageMargins left="0.75" right="0.75" top="1" bottom="1" header="0.5" footer="0.5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48"/>
  <sheetViews>
    <sheetView showGridLines="0" showRuler="0" workbookViewId="0"/>
  </sheetViews>
  <sheetFormatPr defaultColWidth="13.28515625" defaultRowHeight="12.75" x14ac:dyDescent="0.2"/>
  <cols>
    <col min="2" max="2" width="64.85546875" customWidth="1"/>
  </cols>
  <sheetData>
    <row r="1" spans="2:4" ht="16.7" customHeight="1" x14ac:dyDescent="0.2"/>
    <row r="2" spans="2:4" ht="23.25" customHeight="1" x14ac:dyDescent="0.3">
      <c r="B2" s="4" t="s">
        <v>204</v>
      </c>
      <c r="C2" s="2"/>
      <c r="D2" s="2"/>
    </row>
    <row r="3" spans="2:4" ht="16.7" customHeight="1" x14ac:dyDescent="0.2">
      <c r="B3" s="5" t="str">
        <f>'1. Key figures table'!$B$3</f>
        <v>Second quarter and half year 2023 results</v>
      </c>
      <c r="C3" s="2"/>
      <c r="D3" s="2"/>
    </row>
    <row r="4" spans="2:4" ht="16.7" customHeight="1" x14ac:dyDescent="0.2">
      <c r="B4" s="6"/>
      <c r="C4" s="69"/>
      <c r="D4" s="69"/>
    </row>
    <row r="5" spans="2:4" ht="16.7" customHeight="1" x14ac:dyDescent="0.2">
      <c r="B5" s="7"/>
      <c r="C5" s="103" t="s">
        <v>7</v>
      </c>
      <c r="D5" s="106" t="s">
        <v>8</v>
      </c>
    </row>
    <row r="6" spans="2:4" ht="16.7" customHeight="1" x14ac:dyDescent="0.2">
      <c r="B6" s="267" t="s">
        <v>205</v>
      </c>
      <c r="C6" s="176"/>
      <c r="D6" s="178"/>
    </row>
    <row r="7" spans="2:4" ht="16.7" customHeight="1" x14ac:dyDescent="0.2">
      <c r="B7" s="87" t="s">
        <v>206</v>
      </c>
      <c r="C7" s="210">
        <v>-1481000</v>
      </c>
      <c r="D7" s="261">
        <v>-76468197.498159096</v>
      </c>
    </row>
    <row r="8" spans="2:4" ht="16.7" customHeight="1" x14ac:dyDescent="0.2">
      <c r="B8" s="2"/>
      <c r="C8" s="154"/>
      <c r="D8" s="156"/>
    </row>
    <row r="9" spans="2:4" ht="16.7" customHeight="1" x14ac:dyDescent="0.2">
      <c r="B9" s="87" t="s">
        <v>207</v>
      </c>
      <c r="C9" s="154"/>
      <c r="D9" s="156"/>
    </row>
    <row r="10" spans="2:4" ht="16.7" customHeight="1" x14ac:dyDescent="0.2">
      <c r="B10" s="2" t="s">
        <v>208</v>
      </c>
      <c r="C10" s="139">
        <v>128731488</v>
      </c>
      <c r="D10" s="141">
        <v>127387420</v>
      </c>
    </row>
    <row r="11" spans="2:4" ht="16.7" customHeight="1" x14ac:dyDescent="0.2">
      <c r="B11" s="2"/>
      <c r="C11" s="154"/>
      <c r="D11" s="156"/>
    </row>
    <row r="12" spans="2:4" ht="16.7" customHeight="1" x14ac:dyDescent="0.2">
      <c r="B12" s="87" t="s">
        <v>209</v>
      </c>
      <c r="C12" s="150"/>
      <c r="D12" s="152"/>
    </row>
    <row r="13" spans="2:4" ht="16.7" customHeight="1" x14ac:dyDescent="0.2">
      <c r="B13" s="2" t="s">
        <v>210</v>
      </c>
      <c r="C13" s="139">
        <v>2937000</v>
      </c>
      <c r="D13" s="141">
        <v>1793000</v>
      </c>
    </row>
    <row r="14" spans="2:4" ht="16.7" customHeight="1" x14ac:dyDescent="0.2">
      <c r="B14" s="69" t="s">
        <v>211</v>
      </c>
      <c r="C14" s="173">
        <v>131668212</v>
      </c>
      <c r="D14" s="175">
        <v>129179950</v>
      </c>
    </row>
    <row r="15" spans="2:4" ht="16.7" customHeight="1" x14ac:dyDescent="0.2">
      <c r="B15" s="94"/>
      <c r="C15" s="94"/>
      <c r="D15" s="94"/>
    </row>
    <row r="16" spans="2:4" ht="16.7" customHeight="1" x14ac:dyDescent="0.2"/>
    <row r="17" ht="16.7" customHeight="1" x14ac:dyDescent="0.2"/>
    <row r="18" ht="16.7" customHeight="1" x14ac:dyDescent="0.2"/>
    <row r="19" ht="16.7" customHeight="1" x14ac:dyDescent="0.2"/>
    <row r="20" ht="16.7" customHeight="1" x14ac:dyDescent="0.2"/>
    <row r="21" ht="16.7" customHeight="1" x14ac:dyDescent="0.2"/>
    <row r="22" ht="16.7" customHeight="1" x14ac:dyDescent="0.2"/>
    <row r="23" ht="16.7" customHeight="1" x14ac:dyDescent="0.2"/>
    <row r="24" ht="16.7" customHeight="1" x14ac:dyDescent="0.2"/>
    <row r="25" ht="16.7" customHeight="1" x14ac:dyDescent="0.2"/>
    <row r="26" ht="16.7" customHeight="1" x14ac:dyDescent="0.2"/>
    <row r="27" ht="16.7" customHeight="1" x14ac:dyDescent="0.2"/>
    <row r="28" ht="16.7" customHeight="1" x14ac:dyDescent="0.2"/>
    <row r="29" ht="16.7" customHeight="1" x14ac:dyDescent="0.2"/>
    <row r="30" ht="16.7" customHeight="1" x14ac:dyDescent="0.2"/>
    <row r="31" ht="16.7" customHeight="1" x14ac:dyDescent="0.2"/>
    <row r="32" ht="16.7" customHeight="1" x14ac:dyDescent="0.2"/>
    <row r="33" ht="16.7" customHeight="1" x14ac:dyDescent="0.2"/>
    <row r="34" ht="16.7" customHeight="1" x14ac:dyDescent="0.2"/>
    <row r="35" ht="16.7" customHeight="1" x14ac:dyDescent="0.2"/>
    <row r="36" ht="16.7" customHeight="1" x14ac:dyDescent="0.2"/>
    <row r="37" ht="16.7" customHeight="1" x14ac:dyDescent="0.2"/>
    <row r="38" ht="16.7" customHeight="1" x14ac:dyDescent="0.2"/>
    <row r="39" ht="16.7" customHeight="1" x14ac:dyDescent="0.2"/>
    <row r="40" ht="16.7" customHeight="1" x14ac:dyDescent="0.2"/>
    <row r="41" ht="16.7" customHeight="1" x14ac:dyDescent="0.2"/>
    <row r="42" ht="16.7" customHeight="1" x14ac:dyDescent="0.2"/>
    <row r="43" ht="16.7" customHeight="1" x14ac:dyDescent="0.2"/>
    <row r="44" ht="16.7" customHeight="1" x14ac:dyDescent="0.2"/>
    <row r="45" ht="16.7" customHeight="1" x14ac:dyDescent="0.2"/>
    <row r="46" ht="16.7" customHeight="1" x14ac:dyDescent="0.2"/>
    <row r="47" ht="16.7" customHeight="1" x14ac:dyDescent="0.2"/>
    <row r="48" ht="16.7" customHeight="1" x14ac:dyDescent="0.2"/>
  </sheetData>
  <pageMargins left="0.75" right="0.75" top="1" bottom="1" header="0.5" footer="0.5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4" ma:contentTypeDescription="Create a new document." ma:contentTypeScope="" ma:versionID="e35305b453038109bb3b7dad9da35693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358192b628471ecdc032c81ccb479974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9B26A7-16D5-4E7F-8483-92636DE056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1B2F54-43BA-4FA8-9C0E-D129FD510778}">
  <ds:schemaRefs>
    <ds:schemaRef ds:uri="http://schemas.microsoft.com/office/2006/metadata/properties"/>
    <ds:schemaRef ds:uri="http://schemas.microsoft.com/office/infopath/2007/PartnerControls"/>
    <ds:schemaRef ds:uri="57540675-3fe8-479f-bd61-7a22e50ebb84"/>
    <ds:schemaRef ds:uri="e3dbfc16-9d4f-40c7-9a4e-1f2cc64da845"/>
    <ds:schemaRef ds:uri="1e77aff3-56fb-459a-8532-f6248deba525"/>
  </ds:schemaRefs>
</ds:datastoreItem>
</file>

<file path=customXml/itemProps3.xml><?xml version="1.0" encoding="utf-8"?>
<ds:datastoreItem xmlns:ds="http://schemas.openxmlformats.org/officeDocument/2006/customXml" ds:itemID="{4673499E-311B-4A85-B30C-4D714D96C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 equity</vt:lpstr>
      <vt:lpstr>10.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Freek Borst</cp:lastModifiedBy>
  <cp:revision>2</cp:revision>
  <dcterms:created xsi:type="dcterms:W3CDTF">2023-07-14T15:46:12Z</dcterms:created>
  <dcterms:modified xsi:type="dcterms:W3CDTF">2023-07-14T15:55:42Z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