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18195" windowHeight="11700" tabRatio="896"/>
  </bookViews>
  <sheets>
    <sheet name="Cover" sheetId="3" r:id="rId1"/>
    <sheet name="1. Key figures table" sheetId="7" r:id="rId2"/>
    <sheet name="2. Cons Stat of Income" sheetId="8" r:id="rId3"/>
    <sheet name="3. Cons Stat of Comp Income" sheetId="14" r:id="rId4"/>
    <sheet name="4. Cons Balance Sheet" sheetId="9" r:id="rId5"/>
    <sheet name="5. Cons Stat of CF" sheetId="10" r:id="rId6"/>
    <sheet name="6. Cons Stat of Chang in Equity" sheetId="15" r:id="rId7"/>
    <sheet name="7. Segment reporting" sheetId="16" r:id="rId8"/>
    <sheet name="8. Earnings per share" sheetId="17" r:id="rId9"/>
    <sheet name="9. Shareholders’ equity" sheetId="18" r:id="rId10"/>
    <sheet name="10. Stat of Income (Q)" sheetId="11" r:id="rId11"/>
    <sheet name="11. Balance Sheet (Q)" sheetId="12" r:id="rId12"/>
    <sheet name="12. CF (Q)" sheetId="13" r:id="rId13"/>
  </sheets>
  <definedNames>
    <definedName name="_ftn1" localSheetId="12">'12. CF (Q)'!#REF!</definedName>
    <definedName name="_ftn1" localSheetId="5">'5. Cons Stat of CF'!#REF!</definedName>
    <definedName name="_ftnref1" localSheetId="12">'12. CF (Q)'!#REF!</definedName>
    <definedName name="_ftnref1" localSheetId="5">'5. Cons Stat of CF'!#REF!</definedName>
    <definedName name="Consolidated_condensed_balance_sheet" localSheetId="4">'4. Cons Balance Sheet'!$B$5:$F$48</definedName>
    <definedName name="Consolidated_condensed_balance_sheet" localSheetId="6">'6. Cons Stat of Chang in Equity'!$B$5:$F$33</definedName>
    <definedName name="Consolidated_condensed_BS">'11. Balance Sheet (Q)'!$B$5:$H$33</definedName>
    <definedName name="Consolidated_condensed_statement_of_income" localSheetId="10">'10. Stat of Income (Q)'!$B$5:$H$35</definedName>
    <definedName name="Consolidated_condensed_statement_of_income" localSheetId="11">'11. Balance Sheet (Q)'!$B$5:$H$19</definedName>
    <definedName name="Consolidated_condensed_statement_of_income" localSheetId="2">'2. Cons Stat of Income'!$B$5:$F$35</definedName>
    <definedName name="Consolidated_condensed_statement_of_income" localSheetId="3">'3. Cons Stat of Comp Income'!$B$5:$F$19</definedName>
    <definedName name="Consolidated_condensed_statements_of_cash_flows" localSheetId="12">'12. CF (Q)'!$B$5:$H$22</definedName>
    <definedName name="Consolidated_condensed_statements_of_cash_flows" localSheetId="5">'5. Cons Stat of CF'!$B$5:$H$36</definedName>
    <definedName name="FX_rate" localSheetId="3">#REF!</definedName>
    <definedName name="FX_rate" localSheetId="6">#REF!</definedName>
    <definedName name="FX_rate" localSheetId="7">#REF!</definedName>
    <definedName name="FX_rate" localSheetId="8">#REF!</definedName>
    <definedName name="FX_rate" localSheetId="9">#REF!</definedName>
    <definedName name="FX_rate">#REF!</definedName>
    <definedName name="Key_figures" localSheetId="1">'1. Key figures table'!$B$5:$H$21</definedName>
    <definedName name="Key_figures" localSheetId="7">'7. Segment reporting'!$B$5:$H$27</definedName>
    <definedName name="Key_figures" localSheetId="8">'8. Earnings per share'!$B$5:$H$14</definedName>
    <definedName name="Key_figures" localSheetId="9">'9. Shareholders’ equity'!$B$5:$H$10</definedName>
    <definedName name="_xlnm.Print_Area" localSheetId="1">'1. Key figures table'!$B$2:$H$95</definedName>
    <definedName name="_xlnm.Print_Area" localSheetId="10">'10. Stat of Income (Q)'!$B$2:$L$37</definedName>
    <definedName name="_xlnm.Print_Area" localSheetId="11">'11. Balance Sheet (Q)'!$B$2:$H$35</definedName>
    <definedName name="_xlnm.Print_Area" localSheetId="12">'12. CF (Q)'!$B$2:$L$23</definedName>
    <definedName name="_xlnm.Print_Area" localSheetId="2">'2. Cons Stat of Income'!$B$2:$F$36</definedName>
    <definedName name="_xlnm.Print_Area" localSheetId="3">'3. Cons Stat of Comp Income'!$B$2:$F$21</definedName>
    <definedName name="_xlnm.Print_Area" localSheetId="4">'4. Cons Balance Sheet'!$B$2:$F$49</definedName>
    <definedName name="_xlnm.Print_Area" localSheetId="5">'5. Cons Stat of CF'!$B$2:$H$38</definedName>
    <definedName name="_xlnm.Print_Area" localSheetId="6">'6. Cons Stat of Chang in Equity'!$B$2:$I$40</definedName>
    <definedName name="_xlnm.Print_Area" localSheetId="7">'7. Segment reporting'!$B$2:$D$36</definedName>
    <definedName name="_xlnm.Print_Area" localSheetId="8">'8. Earnings per share'!$B$2:$D$14</definedName>
    <definedName name="_xlnm.Print_Area" localSheetId="9">'9. Shareholders’ equity'!$B$2:$F$10</definedName>
    <definedName name="_xlnm.Print_Area" localSheetId="0">Cover!$B$2:$R$44</definedName>
    <definedName name="_xlnm.Print_Titles" localSheetId="1">'1. Key figures table'!$2:$3</definedName>
    <definedName name="Table_1Income" localSheetId="1">'1. Key figures table'!#REF!</definedName>
    <definedName name="Table_1Income" localSheetId="10">'10. Stat of Income (Q)'!$B$5:$H$35</definedName>
    <definedName name="Table_1Income" localSheetId="11">'11. Balance Sheet (Q)'!$B$5:$H$19</definedName>
    <definedName name="Table_1Income" localSheetId="12">'12. CF (Q)'!$B$5:$H$22</definedName>
    <definedName name="Table_1Income" localSheetId="2">'2. Cons Stat of Income'!$B$5:$F$35</definedName>
    <definedName name="Table_1Income" localSheetId="3">'3. Cons Stat of Comp Income'!$B$5:$F$19</definedName>
    <definedName name="Table_1Income" localSheetId="4">'4. Cons Balance Sheet'!$B$5:$F$48</definedName>
    <definedName name="Table_1Income" localSheetId="5">'5. Cons Stat of CF'!$B$5:$H$36</definedName>
    <definedName name="Table_1Income" localSheetId="6">'6. Cons Stat of Chang in Equity'!$B$5:$F$33</definedName>
    <definedName name="Table_1Income" localSheetId="7">'7. Segment reporting'!#REF!</definedName>
    <definedName name="Table_1Income" localSheetId="8">'8. Earnings per share'!#REF!</definedName>
    <definedName name="Table_1Income" localSheetId="9">'9. Shareholders’ equity'!#REF!</definedName>
    <definedName name="Table_1Income">#REF!</definedName>
    <definedName name="Table_2Income" localSheetId="1">'1. Key figures table'!#REF!</definedName>
    <definedName name="Table_2Income" localSheetId="10">'10. Stat of Income (Q)'!#REF!</definedName>
    <definedName name="Table_2Income" localSheetId="11">'11. Balance Sheet (Q)'!#REF!</definedName>
    <definedName name="Table_2Income" localSheetId="12">'12. CF (Q)'!#REF!</definedName>
    <definedName name="Table_2Income" localSheetId="2">'2. Cons Stat of Income'!#REF!</definedName>
    <definedName name="Table_2Income" localSheetId="3">'3. Cons Stat of Comp Income'!#REF!</definedName>
    <definedName name="Table_2Income" localSheetId="4">'4. Cons Balance Sheet'!#REF!</definedName>
    <definedName name="Table_2Income" localSheetId="5">'5. Cons Stat of CF'!#REF!</definedName>
    <definedName name="Table_2Income" localSheetId="6">'6. Cons Stat of Chang in Equity'!#REF!</definedName>
    <definedName name="Table_2Income" localSheetId="7">'7. Segment reporting'!#REF!</definedName>
    <definedName name="Table_2Income" localSheetId="8">'8. Earnings per share'!#REF!</definedName>
    <definedName name="Table_2Income" localSheetId="9">'9. Shareholders’ equity'!#REF!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E15" i="10" l="1"/>
  <c r="E14" i="10"/>
  <c r="G15" i="10"/>
  <c r="G14" i="10"/>
  <c r="F15" i="15" l="1"/>
  <c r="I39" i="15" l="1"/>
  <c r="H39" i="15"/>
  <c r="G39" i="15"/>
  <c r="F39" i="15"/>
  <c r="E39" i="15"/>
  <c r="D39" i="15"/>
  <c r="C39" i="15"/>
  <c r="F38" i="15" l="1"/>
  <c r="G38" i="15" s="1"/>
  <c r="I38" i="15" s="1"/>
  <c r="G35" i="15"/>
  <c r="I35" i="15" s="1"/>
  <c r="G34" i="15"/>
  <c r="I34" i="15" s="1"/>
  <c r="H30" i="15"/>
  <c r="H32" i="15" s="1"/>
  <c r="F30" i="15"/>
  <c r="F32" i="15" s="1"/>
  <c r="E30" i="15"/>
  <c r="E32" i="15" s="1"/>
  <c r="D30" i="15"/>
  <c r="D32" i="15" s="1"/>
  <c r="C30" i="15"/>
  <c r="C32" i="15" s="1"/>
  <c r="G29" i="15"/>
  <c r="I29" i="15" s="1"/>
  <c r="G28" i="15"/>
  <c r="G26" i="15"/>
  <c r="F20" i="15"/>
  <c r="G20" i="15" s="1"/>
  <c r="I20" i="15" s="1"/>
  <c r="G17" i="15"/>
  <c r="I17" i="15" s="1"/>
  <c r="H13" i="15"/>
  <c r="H15" i="15" s="1"/>
  <c r="H21" i="15" s="1"/>
  <c r="F13" i="15"/>
  <c r="E13" i="15"/>
  <c r="E15" i="15" s="1"/>
  <c r="E21" i="15" s="1"/>
  <c r="D13" i="15"/>
  <c r="D15" i="15" s="1"/>
  <c r="D21" i="15" s="1"/>
  <c r="C13" i="15"/>
  <c r="C15" i="15" s="1"/>
  <c r="C21" i="15" s="1"/>
  <c r="G12" i="15"/>
  <c r="I12" i="15" s="1"/>
  <c r="G11" i="15"/>
  <c r="I11" i="15" s="1"/>
  <c r="I9" i="15"/>
  <c r="G6" i="15"/>
  <c r="F21" i="15" l="1"/>
  <c r="I6" i="15"/>
  <c r="I21" i="15" s="1"/>
  <c r="G30" i="15"/>
  <c r="I13" i="15"/>
  <c r="I15" i="15" s="1"/>
  <c r="I28" i="15"/>
  <c r="I30" i="15" s="1"/>
  <c r="G32" i="15"/>
  <c r="G13" i="15"/>
  <c r="G15" i="15" s="1"/>
  <c r="G21" i="15" s="1"/>
  <c r="I26" i="15"/>
  <c r="L30" i="11"/>
  <c r="G30" i="11"/>
  <c r="F30" i="11"/>
  <c r="E30" i="11"/>
  <c r="D30" i="11"/>
  <c r="C30" i="11"/>
  <c r="I32" i="15" l="1"/>
  <c r="H33" i="12"/>
  <c r="H30" i="12"/>
  <c r="H29" i="12"/>
  <c r="H28" i="12"/>
  <c r="H27" i="12"/>
  <c r="H25" i="12"/>
  <c r="H24" i="12"/>
  <c r="H22" i="12"/>
  <c r="H19" i="12"/>
  <c r="H17" i="12"/>
  <c r="H16" i="12"/>
  <c r="H35" i="12" s="1"/>
  <c r="H15" i="12"/>
  <c r="H14" i="12"/>
  <c r="H11" i="12"/>
  <c r="H10" i="12"/>
  <c r="H9" i="12"/>
  <c r="H8" i="12"/>
  <c r="H31" i="12" l="1"/>
  <c r="J22" i="13"/>
  <c r="J20" i="13"/>
  <c r="J18" i="13"/>
  <c r="J16" i="13"/>
  <c r="J15" i="13"/>
  <c r="J14" i="13"/>
  <c r="J13" i="13"/>
  <c r="J11" i="13"/>
  <c r="J10" i="13"/>
  <c r="J9" i="13"/>
  <c r="J8" i="13"/>
  <c r="J7" i="13"/>
  <c r="J6" i="13"/>
  <c r="J35" i="11"/>
  <c r="J34" i="11"/>
  <c r="J31" i="11"/>
  <c r="J29" i="11"/>
  <c r="J26" i="11"/>
  <c r="J25" i="11"/>
  <c r="J23" i="11"/>
  <c r="J22" i="11"/>
  <c r="J21" i="11"/>
  <c r="J20" i="11"/>
  <c r="J16" i="11"/>
  <c r="J18" i="11" s="1"/>
  <c r="J14" i="11"/>
  <c r="J13" i="11"/>
  <c r="J12" i="11"/>
  <c r="J11" i="11"/>
  <c r="J10" i="11"/>
  <c r="J8" i="11"/>
  <c r="J7" i="11"/>
  <c r="J6" i="11"/>
  <c r="H35" i="11"/>
  <c r="H34" i="11"/>
  <c r="H31" i="11"/>
  <c r="H29" i="11"/>
  <c r="H26" i="11"/>
  <c r="H25" i="11"/>
  <c r="H23" i="11"/>
  <c r="H22" i="11"/>
  <c r="H21" i="11"/>
  <c r="H20" i="11"/>
  <c r="H16" i="11"/>
  <c r="H18" i="11" s="1"/>
  <c r="H14" i="11"/>
  <c r="H13" i="11"/>
  <c r="H12" i="11"/>
  <c r="H11" i="11"/>
  <c r="H10" i="11"/>
  <c r="H8" i="11"/>
  <c r="H7" i="11"/>
  <c r="H6" i="11"/>
  <c r="H30" i="11" l="1"/>
  <c r="J30" i="11"/>
  <c r="H22" i="13"/>
  <c r="H20" i="13"/>
  <c r="H18" i="13"/>
  <c r="H16" i="13"/>
  <c r="H15" i="13"/>
  <c r="H14" i="13"/>
  <c r="H13" i="13"/>
  <c r="H11" i="13"/>
  <c r="H10" i="13"/>
  <c r="H9" i="13"/>
  <c r="H8" i="13"/>
  <c r="H7" i="13"/>
  <c r="H6" i="13"/>
</calcChain>
</file>

<file path=xl/sharedStrings.xml><?xml version="1.0" encoding="utf-8"?>
<sst xmlns="http://schemas.openxmlformats.org/spreadsheetml/2006/main" count="435" uniqueCount="248">
  <si>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</si>
  <si>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</si>
  <si>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</si>
  <si>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</si>
  <si>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</si>
  <si>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</si>
  <si>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</si>
  <si>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</si>
  <si>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</si>
  <si>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</si>
  <si>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</si>
  <si>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Automotive</t>
  </si>
  <si>
    <t>Licensing</t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</si>
  <si>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</si>
  <si>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</si>
  <si>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</si>
  <si>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</si>
  <si>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</si>
  <si>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</si>
  <si>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</si>
  <si>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</si>
  <si>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</si>
  <si>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</si>
  <si>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</si>
  <si>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</si>
  <si>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</si>
  <si>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EBIT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</si>
  <si>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</si>
  <si>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</si>
  <si>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</si>
  <si>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</si>
  <si>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</si>
  <si>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</si>
  <si>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NON-CURRENT ASSETS</t>
  </si>
  <si>
    <t>Goodwill</t>
  </si>
  <si>
    <t>Other intangible assets</t>
  </si>
  <si>
    <t>Property, plant and equipment</t>
  </si>
  <si>
    <t>Deferred tax assets</t>
  </si>
  <si>
    <t>Investments in associates</t>
  </si>
  <si>
    <t>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</si>
  <si>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</si>
  <si>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</si>
  <si>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</si>
  <si>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</si>
  <si>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</si>
  <si>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</si>
  <si>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</si>
  <si>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</si>
  <si>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</si>
  <si>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</si>
  <si>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</si>
  <si>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</si>
  <si>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</si>
  <si>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</si>
  <si>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</si>
  <si>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</si>
  <si>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</si>
  <si>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</si>
  <si>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</si>
  <si>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</si>
  <si>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TOTAL NON-CURRENT LIABILITIES</t>
  </si>
  <si>
    <t>Trade payables</t>
  </si>
  <si>
    <t>Tax and social security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</si>
  <si>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</si>
  <si>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</si>
  <si>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</si>
  <si>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</si>
  <si>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</si>
  <si>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</si>
  <si>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</si>
  <si>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</si>
  <si>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</si>
  <si>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</si>
  <si>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</si>
  <si>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CASH FLOWS FROM OPERATING ACTIVITIES</t>
  </si>
  <si>
    <t>CASH GENERATED FROM OPERATIONS</t>
  </si>
  <si>
    <t>Investments in intangible assets</t>
  </si>
  <si>
    <t>Investments in property, plant and equipment</t>
  </si>
  <si>
    <t>Proceeds on issue of ordinary shares</t>
  </si>
  <si>
    <t>CASH AND CASH EQUIVALENTS AT THE END OF PERIOD</t>
  </si>
  <si>
    <t>Other non-current assets</t>
  </si>
  <si>
    <t>Receivables, prepayments &amp; derivatives</t>
  </si>
  <si>
    <t>Non-current borrowings</t>
  </si>
  <si>
    <t>Current borrowings</t>
  </si>
  <si>
    <t>TOTAL LIABILITIES</t>
  </si>
  <si>
    <t>Other</t>
  </si>
  <si>
    <r>
      <t xml:space="preserve">DATA PER SHARE </t>
    </r>
    <r>
      <rPr>
        <sz val="10"/>
        <rFont val="Arial"/>
        <family val="2"/>
      </rPr>
      <t xml:space="preserve">(in €) </t>
    </r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</si>
  <si>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</si>
  <si>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</si>
  <si>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</si>
  <si>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</si>
  <si>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</si>
  <si>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Cost of sales</t>
  </si>
  <si>
    <t>EARNINGS PER SHARE (in €)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</si>
  <si>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</si>
  <si>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t>CASH FLOWS FROM INVESTING ACTIVITIES</t>
  </si>
  <si>
    <t>CASH FLOWS FROM FINANCING ACTIVITIES</t>
  </si>
  <si>
    <t>Q1 '14</t>
  </si>
  <si>
    <t>Telematics</t>
  </si>
  <si>
    <t>Corporate income taxes (paid)/received</t>
  </si>
  <si>
    <t>Hardware revenue</t>
  </si>
  <si>
    <t>Subscription revenue</t>
  </si>
  <si>
    <t>Total Telematics revenue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</si>
  <si>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</si>
  <si>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</si>
  <si>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Q2 '14</t>
  </si>
  <si>
    <t>H1 '14</t>
  </si>
  <si>
    <t>Consolidated condensed statement of comprehensive income</t>
  </si>
  <si>
    <t/>
  </si>
  <si>
    <t xml:space="preserve"> - Equity holders of the parent</t>
  </si>
  <si>
    <t xml:space="preserve"> - Non-controlling interests</t>
  </si>
  <si>
    <t>OTHER COMPREHENSIVE INCOME:</t>
  </si>
  <si>
    <t>Items that will not be reclassified to profit or loss:</t>
  </si>
  <si>
    <t>Items that may be subsequently reclassified to profit or loss:</t>
  </si>
  <si>
    <t>Currency translation differences</t>
  </si>
  <si>
    <t>OTHER COMPREHENSIVE INCOME FOR THE PERIOD</t>
  </si>
  <si>
    <t>TOTAL COMPREHENSIVE INCOME FOR THE PERIOD</t>
  </si>
  <si>
    <r>
      <t>TOTAL COMPREHENSIVE INCOME FOR THE PERIOD</t>
    </r>
    <r>
      <rPr>
        <b/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</si>
  <si>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The items in the statement above are presented net of tax.</t>
    </r>
  </si>
  <si>
    <t>Total</t>
  </si>
  <si>
    <t>Total equity</t>
  </si>
  <si>
    <t>COMPREHENSIVE INCOME</t>
  </si>
  <si>
    <t>OTHER COMPREHENSIVE INCOME</t>
  </si>
  <si>
    <t>Actuarial losses on defined benefit obligations</t>
  </si>
  <si>
    <t>TOTAL OTHER COMPREHENSIVE INCOME</t>
  </si>
  <si>
    <t>TOTAL COMPREHENSIVE INCOME</t>
  </si>
  <si>
    <t>TRANSACTIONS WITH OWNERS</t>
  </si>
  <si>
    <t>Stock compensation related movements</t>
  </si>
  <si>
    <t>BALANCE AS AT 1 JANUARY 2014</t>
  </si>
  <si>
    <t>Segment reporting</t>
  </si>
  <si>
    <t>TOTAL</t>
  </si>
  <si>
    <t>Other finance result</t>
  </si>
  <si>
    <t>Unallocated expenses</t>
  </si>
  <si>
    <t>Earnings per share</t>
  </si>
  <si>
    <t>Net result attributed to equity holders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</si>
  <si>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</si>
  <si>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</si>
  <si>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</si>
  <si>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</si>
  <si>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</si>
  <si>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Shareholders’ equity</t>
  </si>
  <si>
    <t>Last six quarters</t>
  </si>
  <si>
    <t>Ordinary shares</t>
  </si>
  <si>
    <t>Preferred shares</t>
  </si>
  <si>
    <t>Total authorised</t>
  </si>
  <si>
    <t>Issued and fully paid ordinary shares</t>
  </si>
  <si>
    <r>
      <t>Other reserves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</si>
  <si>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Other reserves include Legal reserve and the Stock compensation reserve.</t>
    </r>
  </si>
  <si>
    <t>Consolidated statement of changes in equity</t>
  </si>
  <si>
    <t>BALANCE AS AT 30 JUNE 2014 (Unaudited)</t>
  </si>
  <si>
    <r>
      <t>y.o.y. change</t>
    </r>
    <r>
      <rPr>
        <b/>
        <vertAlign val="superscript"/>
        <sz val="10"/>
        <rFont val="Arial"/>
        <family val="2"/>
      </rPr>
      <t>1</t>
    </r>
  </si>
  <si>
    <t>Investments in financial fixed assets</t>
  </si>
  <si>
    <t>Actuarial (losses)/gains on defined benefit obligations</t>
  </si>
  <si>
    <t>Q2 '14
Unaudited</t>
  </si>
  <si>
    <t>H1 '14
Unaudited</t>
  </si>
  <si>
    <t xml:space="preserve">Q2 '14
Unaudited
</t>
  </si>
  <si>
    <t>Accruals and other liabilities</t>
  </si>
  <si>
    <t>Result for the period</t>
  </si>
  <si>
    <t>Cash and cash equivalents at the beginning of period</t>
  </si>
  <si>
    <t>Second quarter and H1 results 2015</t>
  </si>
  <si>
    <t>H1 '15
Unaudited</t>
  </si>
  <si>
    <t>31 December 2014</t>
  </si>
  <si>
    <t>30 June 2015</t>
  </si>
  <si>
    <t>Revenue</t>
  </si>
  <si>
    <t>BALANCE AS AT 1 JANUARY 2015</t>
  </si>
  <si>
    <t>BALANCE AS AT 30 JUNE 2015 (Unaudited)</t>
  </si>
  <si>
    <t>Q2 '15
Unaudited</t>
  </si>
  <si>
    <t>Interest (paid)</t>
  </si>
  <si>
    <t>31 December 2014
Audited</t>
  </si>
  <si>
    <t>30 June 2015
Unaudited</t>
  </si>
  <si>
    <t>H1 '15</t>
  </si>
  <si>
    <r>
      <t>y.o.y. change</t>
    </r>
    <r>
      <rPr>
        <b/>
        <vertAlign val="superscript"/>
        <sz val="10"/>
        <rFont val="Arial"/>
        <family val="2"/>
      </rPr>
      <t>2</t>
    </r>
  </si>
  <si>
    <t>Q2 '15</t>
  </si>
  <si>
    <t>Q3 '14</t>
  </si>
  <si>
    <t>Q4 '14</t>
  </si>
  <si>
    <t>Q1 '15</t>
  </si>
  <si>
    <t>FY '14</t>
  </si>
  <si>
    <t>OPERATING RESULT (EBIT)</t>
  </si>
  <si>
    <t>Income tax gain / (charge)</t>
  </si>
  <si>
    <t>Net cash</t>
  </si>
  <si>
    <r>
      <t>Changes in working capital</t>
    </r>
    <r>
      <rPr>
        <vertAlign val="superscript"/>
        <sz val="10"/>
        <rFont val="Arial"/>
        <family val="2"/>
      </rPr>
      <t>1</t>
    </r>
  </si>
  <si>
    <t>ADJUSTED NET RESULT</t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</si>
  <si>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</si>
  <si>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</si>
  <si>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Change percentages are based on non-rounded figures.</t>
    </r>
  </si>
  <si>
    <t>Consumer</t>
  </si>
  <si>
    <t>Consumer products</t>
  </si>
  <si>
    <t>Automotive hardware</t>
  </si>
  <si>
    <t>Total Consumer revenue</t>
  </si>
  <si>
    <t>Key PND market data</t>
  </si>
  <si>
    <r>
      <t>Europe</t>
    </r>
    <r>
      <rPr>
        <u/>
        <vertAlign val="superscript"/>
        <sz val="10"/>
        <rFont val="Arial"/>
        <family val="2"/>
      </rPr>
      <t>2</t>
    </r>
  </si>
  <si>
    <t>Market size (# units sold in millions)</t>
  </si>
  <si>
    <t xml:space="preserve">TomTom market share </t>
  </si>
  <si>
    <t>North America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</si>
  <si>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are based on non-rounded figures.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</si>
  <si>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Europe refers to EMEA17: AT, CH, DE, BE, NL, FR, IT, GB, ES, PT, TR, CZ, PL, DK, SE, FI, ZA.</t>
    </r>
  </si>
  <si>
    <t>Total revenue</t>
  </si>
  <si>
    <t xml:space="preserve">Depreciation and amortisation </t>
  </si>
  <si>
    <t>Depreciation</t>
  </si>
  <si>
    <t>Of which acquisition-related amortisation</t>
  </si>
  <si>
    <t>Net result</t>
  </si>
  <si>
    <t xml:space="preserve">Net result </t>
  </si>
  <si>
    <t>Tax effect of adjustments</t>
  </si>
  <si>
    <t>Adjusted net result</t>
  </si>
  <si>
    <t>Adjusted EPS, € fully diluted</t>
  </si>
  <si>
    <r>
      <t>Hardware and other services revenue</t>
    </r>
    <r>
      <rPr>
        <sz val="10"/>
        <rFont val="Verdana"/>
        <family val="2"/>
      </rPr>
      <t>²</t>
    </r>
  </si>
  <si>
    <t>Monthly subscription ARPU (€)</t>
  </si>
  <si>
    <t>Subscriber installed base (# in thousands)</t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</si>
  <si>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Other services revenue comprises installation services and separately purchased traffic service and/or map content.</t>
    </r>
  </si>
  <si>
    <t>Revenue split by type</t>
  </si>
  <si>
    <t>Content &amp; Services revenue</t>
  </si>
  <si>
    <t>Amortisation</t>
  </si>
  <si>
    <t>Gross result</t>
  </si>
  <si>
    <t xml:space="preserve">Gross margin </t>
  </si>
  <si>
    <t xml:space="preserve">EBIT margin </t>
  </si>
  <si>
    <t>P&amp;L RATES IN €</t>
  </si>
  <si>
    <t>US dollar</t>
  </si>
  <si>
    <t>GB pound</t>
  </si>
  <si>
    <r>
      <t xml:space="preserve">Q2 '15 </t>
    </r>
    <r>
      <rPr>
        <sz val="10"/>
        <rFont val="Arial"/>
        <family val="2"/>
      </rPr>
      <t>actual
reported</t>
    </r>
  </si>
  <si>
    <r>
      <t xml:space="preserve">Q2 '15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Q2 '14 
FX rates</t>
    </r>
    <r>
      <rPr>
        <b/>
        <vertAlign val="superscript"/>
        <sz val="10"/>
        <rFont val="Arial"/>
        <family val="2"/>
      </rPr>
      <t>1</t>
    </r>
  </si>
  <si>
    <r>
      <t xml:space="preserve">H1 '15 </t>
    </r>
    <r>
      <rPr>
        <sz val="10"/>
        <rFont val="Arial"/>
        <family val="2"/>
      </rPr>
      <t>actual
reported</t>
    </r>
  </si>
  <si>
    <r>
      <t xml:space="preserve">H1 '15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H1 '14 
FX rates</t>
    </r>
    <r>
      <rPr>
        <b/>
        <vertAlign val="superscript"/>
        <sz val="10"/>
        <rFont val="Arial"/>
        <family val="2"/>
      </rPr>
      <t>1</t>
    </r>
  </si>
  <si>
    <t>Total Segment EBIT</t>
  </si>
  <si>
    <t>Income tax gain</t>
  </si>
  <si>
    <t>Non-curent assets</t>
  </si>
  <si>
    <t>Current assets</t>
  </si>
  <si>
    <t>Equity</t>
  </si>
  <si>
    <t>Non-current liabilities</t>
  </si>
  <si>
    <t>Current liabilities</t>
  </si>
  <si>
    <t>Financial gains</t>
  </si>
  <si>
    <t>Corporate income taxes (paid)</t>
  </si>
  <si>
    <t>Net (decrease) in cash and cash equivalents</t>
  </si>
  <si>
    <t>Change in non-controlling interest</t>
  </si>
  <si>
    <t>OTHER MOVEMENTS</t>
  </si>
  <si>
    <t>Transfer to legal reserve</t>
  </si>
  <si>
    <t>Change in utilisation of credit facility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</si>
  <si>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Q2 '15 / H1 '15 income and expenses in US dollar and GB pound have been reconverted to euro using Q2 '14 / H1 '14 average exchange rates. All other foreign currencies have not been converted.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</si>
  <si>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acquisition-related amortisation on a post-tax basis.</t>
    </r>
  </si>
  <si>
    <t>as at 30 June 2015</t>
  </si>
  <si>
    <t>(in € millions, unless stated otherwise)</t>
  </si>
  <si>
    <t>Actual key Q2 '15 / H1 '15 financials recalculated based on last year (Q2 '14 / H1 '14) FX rates
(in € millions, unless stated otherwise)</t>
  </si>
  <si>
    <t>(in € millions)</t>
  </si>
  <si>
    <t>(in € thousands)</t>
  </si>
  <si>
    <t>Earnings (in € thousands)</t>
  </si>
  <si>
    <t>30 June 2015
(in € thousands)
Unaudited</t>
  </si>
  <si>
    <t>31 December 2014
(in € thousands)</t>
  </si>
  <si>
    <t>¹Earnings per share adjusted for acquisition-related amortisation on a post-tax basis.</t>
  </si>
  <si>
    <t>Acquisition related amortisation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</si>
</sst>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  <numFmt numFmtId="166" formatCode="[$-409]dd\-mmm\-yy;@"/>
    <numFmt numFmtId="167" formatCode="#,##0.0"/>
    <numFmt numFmtId="168" formatCode="0.0%"/>
    <numFmt numFmtId="169" formatCode="_-* #,##0.0_-;\-* #,##0.0_-;_-* &quot;-&quot;??_-;_-@_-"/>
  </numFmts>
  <fonts count="36" x14ac:knownFonts="1">
    <font>
      <sz val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81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0" applyNumberFormat="0" applyAlignment="0" applyProtection="0"/>
    <xf numFmtId="0" fontId="22" fillId="9" borderId="11" applyNumberFormat="0" applyAlignment="0" applyProtection="0"/>
    <xf numFmtId="0" fontId="23" fillId="9" borderId="10" applyNumberFormat="0" applyAlignment="0" applyProtection="0"/>
    <xf numFmtId="0" fontId="24" fillId="0" borderId="12" applyNumberFormat="0" applyFill="0" applyAlignment="0" applyProtection="0"/>
    <xf numFmtId="0" fontId="25" fillId="1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3" fontId="30" fillId="0" borderId="0" applyFill="0" applyBorder="0" applyProtection="0">
      <alignment horizontal="left"/>
    </xf>
    <xf numFmtId="0" fontId="1" fillId="11" borderId="14" applyNumberFormat="0" applyFont="0" applyAlignment="0" applyProtection="0"/>
  </cellStyleXfs>
  <cellXfs count="246">
    <xf numFmtId="0" fontId="0" fillId="0" borderId="0" xfId="0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0" fillId="0" borderId="0" xfId="0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3" fontId="5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5" fillId="2" borderId="0" xfId="0" applyFont="1" applyFill="1" applyBorder="1"/>
    <xf numFmtId="0" fontId="5" fillId="2" borderId="3" xfId="0" applyFont="1" applyFill="1" applyBorder="1"/>
    <xf numFmtId="3" fontId="5" fillId="2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10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5" fillId="2" borderId="5" xfId="0" applyFont="1" applyFill="1" applyBorder="1"/>
    <xf numFmtId="3" fontId="5" fillId="2" borderId="5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7" fillId="2" borderId="0" xfId="0" applyFont="1" applyFill="1" applyAlignment="1">
      <alignment horizontal="left" indent="1"/>
    </xf>
    <xf numFmtId="9" fontId="7" fillId="2" borderId="0" xfId="37" applyFont="1" applyFill="1" applyAlignment="1">
      <alignment horizontal="right"/>
    </xf>
    <xf numFmtId="9" fontId="7" fillId="3" borderId="0" xfId="37" applyFont="1" applyFill="1" applyAlignment="1">
      <alignment horizontal="right"/>
    </xf>
    <xf numFmtId="166" fontId="5" fillId="0" borderId="2" xfId="0" applyNumberFormat="1" applyFont="1" applyFill="1" applyBorder="1" applyAlignment="1">
      <alignment horizontal="right" vertical="top"/>
    </xf>
    <xf numFmtId="166" fontId="5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9" fontId="3" fillId="2" borderId="3" xfId="37" applyFont="1" applyFill="1" applyBorder="1" applyAlignment="1">
      <alignment horizontal="right"/>
    </xf>
    <xf numFmtId="9" fontId="3" fillId="2" borderId="0" xfId="37" applyFont="1" applyFill="1" applyBorder="1" applyAlignment="1">
      <alignment horizontal="right"/>
    </xf>
    <xf numFmtId="0" fontId="5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7" fillId="0" borderId="0" xfId="0" applyFont="1"/>
    <xf numFmtId="9" fontId="3" fillId="2" borderId="0" xfId="37" applyFont="1" applyFill="1" applyAlignment="1">
      <alignment horizontal="right"/>
    </xf>
    <xf numFmtId="9" fontId="3" fillId="3" borderId="0" xfId="37" applyFont="1" applyFill="1" applyAlignment="1">
      <alignment horizontal="right"/>
    </xf>
    <xf numFmtId="0" fontId="0" fillId="0" borderId="0" xfId="0" applyFont="1"/>
    <xf numFmtId="0" fontId="7" fillId="2" borderId="0" xfId="0" applyFont="1" applyFill="1" applyBorder="1"/>
    <xf numFmtId="9" fontId="7" fillId="2" borderId="0" xfId="37" applyFont="1" applyFill="1" applyBorder="1" applyAlignment="1">
      <alignment horizontal="right"/>
    </xf>
    <xf numFmtId="9" fontId="7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9" fontId="0" fillId="0" borderId="0" xfId="0" applyNumberFormat="1"/>
    <xf numFmtId="3" fontId="5" fillId="4" borderId="2" xfId="0" applyNumberFormat="1" applyFont="1" applyFill="1" applyBorder="1" applyAlignment="1">
      <alignment horizontal="right" vertical="top"/>
    </xf>
    <xf numFmtId="3" fontId="5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3" fillId="4" borderId="0" xfId="37" applyFont="1" applyFill="1" applyAlignment="1">
      <alignment horizontal="right"/>
    </xf>
    <xf numFmtId="9" fontId="7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5" fillId="0" borderId="0" xfId="0" applyFont="1"/>
    <xf numFmtId="9" fontId="0" fillId="0" borderId="0" xfId="37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top"/>
    </xf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3" fontId="5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3" fillId="0" borderId="0" xfId="37" applyFont="1" applyFill="1" applyAlignment="1">
      <alignment horizontal="right"/>
    </xf>
    <xf numFmtId="9" fontId="7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0" fillId="2" borderId="2" xfId="0" applyFont="1" applyFill="1" applyBorder="1" applyAlignment="1">
      <alignment horizontal="right" vertical="top" wrapText="1"/>
    </xf>
    <xf numFmtId="0" fontId="0" fillId="2" borderId="3" xfId="0" applyFont="1" applyFill="1" applyBorder="1" applyAlignment="1">
      <alignment vertical="top"/>
    </xf>
    <xf numFmtId="49" fontId="5" fillId="0" borderId="2" xfId="0" applyNumberFormat="1" applyFont="1" applyFill="1" applyBorder="1" applyAlignment="1">
      <alignment horizontal="right" vertical="top" wrapText="1"/>
    </xf>
    <xf numFmtId="49" fontId="5" fillId="3" borderId="2" xfId="0" applyNumberFormat="1" applyFont="1" applyFill="1" applyBorder="1" applyAlignment="1">
      <alignment horizontal="right" vertical="top" wrapText="1"/>
    </xf>
    <xf numFmtId="0" fontId="0" fillId="3" borderId="0" xfId="0" applyFill="1"/>
    <xf numFmtId="3" fontId="0" fillId="2" borderId="3" xfId="0" applyNumberFormat="1" applyFont="1" applyFill="1" applyBorder="1" applyAlignment="1">
      <alignment horizontal="right" vertical="top"/>
    </xf>
    <xf numFmtId="3" fontId="0" fillId="3" borderId="3" xfId="0" applyNumberFormat="1" applyFont="1" applyFill="1" applyBorder="1" applyAlignment="1">
      <alignment horizontal="right" vertical="top"/>
    </xf>
    <xf numFmtId="167" fontId="5" fillId="3" borderId="3" xfId="0" applyNumberFormat="1" applyFont="1" applyFill="1" applyBorder="1" applyAlignment="1">
      <alignment horizontal="right"/>
    </xf>
    <xf numFmtId="167" fontId="5" fillId="2" borderId="3" xfId="0" applyNumberFormat="1" applyFont="1" applyFill="1" applyBorder="1" applyAlignment="1">
      <alignment horizontal="right"/>
    </xf>
    <xf numFmtId="167" fontId="5" fillId="3" borderId="0" xfId="0" applyNumberFormat="1" applyFont="1" applyFill="1" applyBorder="1"/>
    <xf numFmtId="167" fontId="5" fillId="2" borderId="0" xfId="0" applyNumberFormat="1" applyFont="1" applyFill="1" applyBorder="1"/>
    <xf numFmtId="167" fontId="0" fillId="3" borderId="0" xfId="0" applyNumberFormat="1" applyFill="1"/>
    <xf numFmtId="167" fontId="0" fillId="0" borderId="0" xfId="0" applyNumberFormat="1"/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0" fontId="7" fillId="0" borderId="0" xfId="0" applyFont="1" applyFill="1"/>
    <xf numFmtId="3" fontId="5" fillId="3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0" borderId="2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/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right"/>
    </xf>
    <xf numFmtId="0" fontId="0" fillId="2" borderId="0" xfId="0" applyFont="1" applyFill="1" applyBorder="1" applyAlignment="1">
      <alignment vertical="top" wrapText="1"/>
    </xf>
    <xf numFmtId="0" fontId="0" fillId="0" borderId="0" xfId="0" applyFill="1"/>
    <xf numFmtId="0" fontId="31" fillId="2" borderId="0" xfId="0" applyFont="1" applyFill="1" applyBorder="1"/>
    <xf numFmtId="3" fontId="31" fillId="2" borderId="0" xfId="0" applyNumberFormat="1" applyFont="1" applyFill="1" applyBorder="1" applyAlignment="1">
      <alignment horizontal="right"/>
    </xf>
    <xf numFmtId="3" fontId="31" fillId="3" borderId="0" xfId="0" applyNumberFormat="1" applyFont="1" applyFill="1" applyBorder="1" applyAlignment="1">
      <alignment horizontal="right"/>
    </xf>
    <xf numFmtId="0" fontId="32" fillId="0" borderId="0" xfId="0" applyFont="1" applyFill="1"/>
    <xf numFmtId="3" fontId="31" fillId="0" borderId="0" xfId="0" applyNumberFormat="1" applyFont="1" applyFill="1" applyBorder="1" applyAlignment="1">
      <alignment horizontal="right"/>
    </xf>
    <xf numFmtId="3" fontId="31" fillId="4" borderId="0" xfId="0" applyNumberFormat="1" applyFont="1" applyFill="1" applyBorder="1" applyAlignment="1">
      <alignment horizontal="right"/>
    </xf>
    <xf numFmtId="0" fontId="0" fillId="0" borderId="0" xfId="0" applyFont="1" applyFill="1"/>
    <xf numFmtId="167" fontId="0" fillId="3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9" fontId="7" fillId="3" borderId="3" xfId="37" applyFont="1" applyFill="1" applyBorder="1" applyAlignment="1">
      <alignment horizontal="right"/>
    </xf>
    <xf numFmtId="9" fontId="7" fillId="2" borderId="3" xfId="37" applyFont="1" applyFill="1" applyBorder="1" applyAlignment="1">
      <alignment horizontal="right"/>
    </xf>
    <xf numFmtId="0" fontId="33" fillId="2" borderId="0" xfId="0" applyFont="1" applyFill="1" applyBorder="1"/>
    <xf numFmtId="0" fontId="7" fillId="0" borderId="0" xfId="0" applyFont="1" applyAlignment="1">
      <alignment horizontal="left" indent="1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0" fillId="0" borderId="0" xfId="0" applyFill="1" applyBorder="1"/>
    <xf numFmtId="167" fontId="7" fillId="3" borderId="3" xfId="0" applyNumberFormat="1" applyFont="1" applyFill="1" applyBorder="1" applyAlignment="1">
      <alignment horizontal="right"/>
    </xf>
    <xf numFmtId="167" fontId="7" fillId="2" borderId="3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top"/>
    </xf>
    <xf numFmtId="167" fontId="5" fillId="3" borderId="0" xfId="0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5" fillId="0" borderId="0" xfId="37" applyFont="1" applyFill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5" fillId="0" borderId="3" xfId="37" applyFont="1" applyFill="1" applyBorder="1" applyAlignment="1">
      <alignment horizontal="right"/>
    </xf>
    <xf numFmtId="167" fontId="5" fillId="3" borderId="5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/>
    </xf>
    <xf numFmtId="9" fontId="5" fillId="2" borderId="5" xfId="37" applyFont="1" applyFill="1" applyBorder="1" applyAlignment="1">
      <alignment horizontal="right"/>
    </xf>
    <xf numFmtId="4" fontId="0" fillId="3" borderId="3" xfId="38" applyNumberFormat="1" applyFont="1" applyFill="1" applyBorder="1" applyAlignment="1">
      <alignment horizontal="right"/>
    </xf>
    <xf numFmtId="4" fontId="0" fillId="0" borderId="3" xfId="38" applyNumberFormat="1" applyFont="1" applyFill="1" applyBorder="1" applyAlignment="1">
      <alignment horizontal="right"/>
    </xf>
    <xf numFmtId="9" fontId="0" fillId="0" borderId="3" xfId="37" applyFont="1" applyFill="1" applyBorder="1" applyAlignment="1">
      <alignment horizontal="right"/>
    </xf>
    <xf numFmtId="4" fontId="0" fillId="2" borderId="3" xfId="38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0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0" borderId="0" xfId="0" applyFont="1" applyFill="1"/>
    <xf numFmtId="0" fontId="0" fillId="0" borderId="2" xfId="0" applyFont="1" applyFill="1" applyBorder="1" applyAlignment="1">
      <alignment horizontal="left" vertical="top" wrapText="1"/>
    </xf>
    <xf numFmtId="0" fontId="0" fillId="0" borderId="5" xfId="0" applyFont="1" applyFill="1" applyBorder="1"/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8" fontId="7" fillId="0" borderId="0" xfId="37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horizontal="left"/>
    </xf>
    <xf numFmtId="169" fontId="5" fillId="3" borderId="0" xfId="38" applyNumberFormat="1" applyFont="1" applyFill="1" applyBorder="1" applyAlignment="1">
      <alignment horizontal="right"/>
    </xf>
    <xf numFmtId="169" fontId="5" fillId="0" borderId="0" xfId="38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167" fontId="5" fillId="3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9" fontId="7" fillId="0" borderId="0" xfId="37" applyFont="1" applyFill="1" applyBorder="1" applyAlignment="1">
      <alignment horizontal="right"/>
    </xf>
    <xf numFmtId="169" fontId="3" fillId="3" borderId="5" xfId="38" applyNumberFormat="1" applyFont="1" applyFill="1" applyBorder="1" applyAlignment="1">
      <alignment horizontal="right"/>
    </xf>
    <xf numFmtId="169" fontId="3" fillId="0" borderId="5" xfId="38" applyNumberFormat="1" applyFont="1" applyFill="1" applyBorder="1" applyAlignment="1">
      <alignment horizontal="right"/>
    </xf>
    <xf numFmtId="169" fontId="3" fillId="3" borderId="0" xfId="38" applyNumberFormat="1" applyFont="1" applyFill="1" applyBorder="1" applyAlignment="1">
      <alignment horizontal="right"/>
    </xf>
    <xf numFmtId="169" fontId="3" fillId="0" borderId="0" xfId="38" applyNumberFormat="1" applyFont="1" applyFill="1" applyBorder="1" applyAlignment="1">
      <alignment horizontal="right"/>
    </xf>
    <xf numFmtId="169" fontId="0" fillId="3" borderId="0" xfId="38" applyNumberFormat="1" applyFont="1" applyFill="1" applyAlignment="1">
      <alignment horizontal="right"/>
    </xf>
    <xf numFmtId="169" fontId="0" fillId="0" borderId="0" xfId="38" applyNumberFormat="1" applyFont="1" applyFill="1" applyAlignment="1">
      <alignment horizontal="right"/>
    </xf>
    <xf numFmtId="0" fontId="3" fillId="0" borderId="0" xfId="24" applyFont="1" applyFill="1" applyAlignment="1">
      <alignment horizontal="left"/>
    </xf>
    <xf numFmtId="3" fontId="3" fillId="2" borderId="0" xfId="24" applyNumberFormat="1" applyFont="1" applyFill="1" applyAlignment="1">
      <alignment horizontal="right"/>
    </xf>
    <xf numFmtId="3" fontId="3" fillId="3" borderId="0" xfId="24" applyNumberFormat="1" applyFont="1" applyFill="1" applyAlignment="1">
      <alignment horizontal="right"/>
    </xf>
    <xf numFmtId="0" fontId="3" fillId="0" borderId="0" xfId="24" applyFont="1" applyFill="1" applyAlignment="1">
      <alignment horizontal="left" indent="1"/>
    </xf>
    <xf numFmtId="0" fontId="3" fillId="0" borderId="4" xfId="24" applyFont="1" applyFill="1" applyBorder="1" applyAlignment="1">
      <alignment horizontal="left" indent="1"/>
    </xf>
    <xf numFmtId="3" fontId="3" fillId="2" borderId="4" xfId="24" applyNumberFormat="1" applyFont="1" applyFill="1" applyBorder="1" applyAlignment="1">
      <alignment horizontal="right"/>
    </xf>
    <xf numFmtId="3" fontId="3" fillId="3" borderId="1" xfId="24" applyNumberFormat="1" applyFont="1" applyFill="1" applyBorder="1" applyAlignment="1">
      <alignment horizontal="right"/>
    </xf>
    <xf numFmtId="3" fontId="3" fillId="2" borderId="1" xfId="24" applyNumberFormat="1" applyFont="1" applyFill="1" applyBorder="1" applyAlignment="1">
      <alignment horizontal="right"/>
    </xf>
    <xf numFmtId="0" fontId="5" fillId="0" borderId="3" xfId="24" applyFont="1" applyFill="1" applyBorder="1"/>
    <xf numFmtId="3" fontId="5" fillId="2" borderId="3" xfId="24" applyNumberFormat="1" applyFont="1" applyFill="1" applyBorder="1" applyAlignment="1">
      <alignment horizontal="right"/>
    </xf>
    <xf numFmtId="3" fontId="5" fillId="3" borderId="3" xfId="24" applyNumberFormat="1" applyFont="1" applyFill="1" applyBorder="1" applyAlignment="1">
      <alignment horizontal="right"/>
    </xf>
    <xf numFmtId="0" fontId="5" fillId="0" borderId="0" xfId="24" applyFont="1" applyFill="1" applyAlignment="1">
      <alignment horizontal="left"/>
    </xf>
    <xf numFmtId="0" fontId="3" fillId="0" borderId="4" xfId="24" applyFont="1" applyFill="1" applyBorder="1" applyAlignment="1">
      <alignment horizontal="left"/>
    </xf>
    <xf numFmtId="0" fontId="5" fillId="0" borderId="0" xfId="24" applyNumberFormat="1" applyFont="1" applyFill="1" applyBorder="1" applyAlignment="1">
      <alignment horizontal="left"/>
    </xf>
    <xf numFmtId="4" fontId="3" fillId="2" borderId="0" xfId="24" applyNumberFormat="1" applyFont="1" applyFill="1" applyBorder="1" applyAlignment="1">
      <alignment horizontal="right"/>
    </xf>
    <xf numFmtId="3" fontId="5" fillId="3" borderId="0" xfId="24" applyNumberFormat="1" applyFont="1" applyFill="1" applyBorder="1" applyAlignment="1">
      <alignment horizontal="right"/>
    </xf>
    <xf numFmtId="3" fontId="5" fillId="2" borderId="0" xfId="24" applyNumberFormat="1" applyFont="1" applyFill="1" applyBorder="1" applyAlignment="1">
      <alignment horizontal="right"/>
    </xf>
    <xf numFmtId="0" fontId="3" fillId="0" borderId="0" xfId="24" applyNumberFormat="1" applyFont="1" applyFill="1" applyBorder="1" applyAlignment="1">
      <alignment horizontal="left"/>
    </xf>
    <xf numFmtId="3" fontId="3" fillId="3" borderId="0" xfId="24" applyNumberFormat="1" applyFont="1" applyFill="1" applyBorder="1" applyAlignment="1">
      <alignment horizontal="right"/>
    </xf>
    <xf numFmtId="3" fontId="3" fillId="2" borderId="0" xfId="24" applyNumberFormat="1" applyFont="1" applyFill="1" applyBorder="1" applyAlignment="1">
      <alignment horizontal="right"/>
    </xf>
    <xf numFmtId="0" fontId="5" fillId="0" borderId="5" xfId="24" applyFont="1" applyFill="1" applyBorder="1"/>
    <xf numFmtId="3" fontId="5" fillId="2" borderId="0" xfId="24" applyNumberFormat="1" applyFont="1" applyFill="1" applyAlignment="1">
      <alignment horizontal="right"/>
    </xf>
    <xf numFmtId="0" fontId="5" fillId="2" borderId="0" xfId="24" applyFont="1" applyFill="1" applyBorder="1"/>
    <xf numFmtId="0" fontId="5" fillId="2" borderId="0" xfId="24" applyFont="1" applyFill="1" applyAlignment="1">
      <alignment horizontal="left"/>
    </xf>
    <xf numFmtId="0" fontId="3" fillId="2" borderId="0" xfId="24" applyFont="1" applyFill="1" applyAlignment="1">
      <alignment horizontal="left"/>
    </xf>
    <xf numFmtId="0" fontId="3" fillId="2" borderId="4" xfId="24" applyFont="1" applyFill="1" applyBorder="1" applyAlignment="1">
      <alignment horizontal="left"/>
    </xf>
    <xf numFmtId="0" fontId="5" fillId="2" borderId="0" xfId="24" applyFont="1" applyFill="1" applyBorder="1" applyAlignment="1">
      <alignment horizontal="left"/>
    </xf>
    <xf numFmtId="0" fontId="5" fillId="3" borderId="3" xfId="24" applyFont="1" applyFill="1" applyBorder="1"/>
    <xf numFmtId="3" fontId="5" fillId="3" borderId="16" xfId="24" applyNumberFormat="1" applyFont="1" applyFill="1" applyBorder="1" applyAlignment="1">
      <alignment horizontal="right"/>
    </xf>
    <xf numFmtId="0" fontId="5" fillId="2" borderId="5" xfId="24" applyFont="1" applyFill="1" applyBorder="1"/>
    <xf numFmtId="3" fontId="3" fillId="2" borderId="2" xfId="24" applyNumberFormat="1" applyFont="1" applyFill="1" applyBorder="1" applyAlignment="1">
      <alignment horizontal="right"/>
    </xf>
    <xf numFmtId="0" fontId="0" fillId="0" borderId="0" xfId="24" applyFont="1" applyFill="1" applyAlignment="1">
      <alignment horizontal="left"/>
    </xf>
    <xf numFmtId="0" fontId="11" fillId="0" borderId="0" xfId="0" applyFont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2" borderId="0" xfId="0" applyFont="1" applyFill="1" applyAlignment="1">
      <alignment horizontal="left" wrapText="1"/>
    </xf>
  </cellXfs>
  <cellStyles count="81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2" xfId="24"/>
    <cellStyle name="Normal 2 7" xfId="25"/>
    <cellStyle name="Normal 2 8" xfId="26"/>
    <cellStyle name="Normal 3" xfId="79"/>
    <cellStyle name="Note 2" xfId="80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Q2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'15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132315</xdr:colOff>
      <xdr:row>1</xdr:row>
      <xdr:rowOff>61633</xdr:rowOff>
    </xdr:from>
    <xdr:to>
      <xdr:col>5</xdr:col>
      <xdr:colOff>1204196</xdr:colOff>
      <xdr:row>1</xdr:row>
      <xdr:rowOff>254850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9403" y="218515"/>
          <a:ext cx="1071881" cy="1932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505430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599079</xdr:colOff>
      <xdr:row>2</xdr:row>
      <xdr:rowOff>53143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345228</xdr:colOff>
      <xdr:row>2</xdr:row>
      <xdr:rowOff>28015</xdr:rowOff>
    </xdr:from>
    <xdr:to>
      <xdr:col>5</xdr:col>
      <xdr:colOff>699933</xdr:colOff>
      <xdr:row>3</xdr:row>
      <xdr:rowOff>64350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5963" y="442633"/>
          <a:ext cx="1071882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661395</xdr:colOff>
      <xdr:row>1</xdr:row>
      <xdr:rowOff>23215</xdr:rowOff>
    </xdr:from>
    <xdr:to>
      <xdr:col>8</xdr:col>
      <xdr:colOff>822396</xdr:colOff>
      <xdr:row>1</xdr:row>
      <xdr:rowOff>210827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983" y="180097"/>
          <a:ext cx="1079884" cy="1876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378845</xdr:colOff>
      <xdr:row>1</xdr:row>
      <xdr:rowOff>140074</xdr:rowOff>
    </xdr:from>
    <xdr:to>
      <xdr:col>4</xdr:col>
      <xdr:colOff>16373</xdr:colOff>
      <xdr:row>2</xdr:row>
      <xdr:rowOff>75555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227" y="296956"/>
          <a:ext cx="1071881" cy="1932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378845</xdr:colOff>
      <xdr:row>1</xdr:row>
      <xdr:rowOff>140074</xdr:rowOff>
    </xdr:from>
    <xdr:to>
      <xdr:col>4</xdr:col>
      <xdr:colOff>16373</xdr:colOff>
      <xdr:row>2</xdr:row>
      <xdr:rowOff>75555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270" y="301999"/>
          <a:ext cx="1066278" cy="192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70" zoomScaleNormal="70" zoomScaleSheetLayoutView="85" workbookViewId="0">
      <selection activeCell="D73" sqref="D73"/>
    </sheetView>
  </sheetViews>
  <sheetFormatPr defaultRowHeight="12.75" x14ac:dyDescent="0.2"/>
  <sheetData>
    <row r="28" spans="3:17" x14ac:dyDescent="0.2">
      <c r="C28" s="16"/>
    </row>
    <row r="29" spans="3:17" ht="12.75" customHeight="1" x14ac:dyDescent="0.2"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</row>
    <row r="30" spans="3:17" x14ac:dyDescent="0.2"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</row>
    <row r="31" spans="3:17" x14ac:dyDescent="0.2"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</row>
    <row r="32" spans="3:17" x14ac:dyDescent="0.2"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</row>
    <row r="33" spans="3:17" x14ac:dyDescent="0.2"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</row>
    <row r="34" spans="3:17" x14ac:dyDescent="0.2"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</row>
    <row r="35" spans="3:17" x14ac:dyDescent="0.2"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</row>
    <row r="36" spans="3:17" x14ac:dyDescent="0.2"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</row>
    <row r="37" spans="3:17" x14ac:dyDescent="0.2"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</row>
    <row r="38" spans="3:17" x14ac:dyDescent="0.2"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</row>
    <row r="39" spans="3:17" x14ac:dyDescent="0.2"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</row>
    <row r="40" spans="3:17" x14ac:dyDescent="0.2"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</row>
    <row r="41" spans="3:17" x14ac:dyDescent="0.2"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</row>
    <row r="42" spans="3:17" x14ac:dyDescent="0.2"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</row>
    <row r="43" spans="3:17" x14ac:dyDescent="0.2"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N10"/>
  <sheetViews>
    <sheetView showGridLines="0" zoomScale="85" zoomScaleNormal="85" zoomScaleSheetLayoutView="85" workbookViewId="0">
      <selection activeCell="C10" sqref="C10"/>
    </sheetView>
  </sheetViews>
  <sheetFormatPr defaultRowHeight="12.75" x14ac:dyDescent="0.2"/>
  <cols>
    <col min="2" max="2" width="55.5703125" bestFit="1" customWidth="1"/>
    <col min="3" max="6" width="18.140625" customWidth="1"/>
  </cols>
  <sheetData>
    <row r="1" spans="2:14" x14ac:dyDescent="0.2">
      <c r="B1" s="1"/>
      <c r="C1" s="1"/>
      <c r="D1" s="1"/>
      <c r="E1" s="1"/>
    </row>
    <row r="2" spans="2:14" ht="20.25" x14ac:dyDescent="0.3">
      <c r="B2" s="15" t="s">
        <v>140</v>
      </c>
      <c r="C2" s="1"/>
      <c r="D2" s="1"/>
      <c r="E2" s="1"/>
    </row>
    <row r="3" spans="2:14" x14ac:dyDescent="0.2">
      <c r="B3" s="14" t="s">
        <v>159</v>
      </c>
      <c r="C3" s="1"/>
      <c r="D3" s="1"/>
      <c r="E3" s="1"/>
    </row>
    <row r="4" spans="2:14" ht="13.5" thickBot="1" x14ac:dyDescent="0.25">
      <c r="B4" s="2"/>
      <c r="C4" s="1"/>
      <c r="D4" s="1"/>
      <c r="E4" s="1"/>
    </row>
    <row r="5" spans="2:14" ht="44.25" customHeight="1" thickBot="1" x14ac:dyDescent="0.25">
      <c r="B5" s="74"/>
      <c r="C5" s="128" t="s">
        <v>162</v>
      </c>
      <c r="D5" s="127" t="s">
        <v>244</v>
      </c>
      <c r="E5" s="128" t="s">
        <v>161</v>
      </c>
      <c r="F5" s="127" t="s">
        <v>245</v>
      </c>
    </row>
    <row r="6" spans="2:14" x14ac:dyDescent="0.2">
      <c r="B6" s="19" t="s">
        <v>142</v>
      </c>
      <c r="C6" s="24">
        <v>600000000</v>
      </c>
      <c r="D6" s="23">
        <v>120000</v>
      </c>
      <c r="E6" s="24">
        <v>600000000</v>
      </c>
      <c r="F6" s="23">
        <v>120000</v>
      </c>
    </row>
    <row r="7" spans="2:14" x14ac:dyDescent="0.2">
      <c r="B7" s="19" t="s">
        <v>143</v>
      </c>
      <c r="C7" s="24">
        <v>300000000</v>
      </c>
      <c r="D7" s="23">
        <v>60000</v>
      </c>
      <c r="E7" s="24">
        <v>300000000</v>
      </c>
      <c r="F7" s="23">
        <v>60000</v>
      </c>
    </row>
    <row r="8" spans="2:14" x14ac:dyDescent="0.2">
      <c r="B8" s="19" t="s">
        <v>144</v>
      </c>
      <c r="C8" s="24">
        <v>900000000</v>
      </c>
      <c r="D8" s="23">
        <v>180000</v>
      </c>
      <c r="E8" s="24">
        <v>900000000</v>
      </c>
      <c r="F8" s="23">
        <v>180000</v>
      </c>
    </row>
    <row r="9" spans="2:14" x14ac:dyDescent="0.2">
      <c r="B9" s="19"/>
      <c r="C9" s="24"/>
      <c r="D9" s="23"/>
      <c r="E9" s="24"/>
      <c r="F9" s="23"/>
    </row>
    <row r="10" spans="2:14" s="75" customFormat="1" ht="13.5" thickBot="1" x14ac:dyDescent="0.25">
      <c r="B10" s="126" t="s">
        <v>145</v>
      </c>
      <c r="C10" s="131">
        <v>228919020</v>
      </c>
      <c r="D10" s="130">
        <v>45784</v>
      </c>
      <c r="E10" s="131">
        <v>223569822</v>
      </c>
      <c r="F10" s="130">
        <v>44714</v>
      </c>
      <c r="G10"/>
      <c r="H10"/>
      <c r="I10"/>
      <c r="K10"/>
      <c r="L10"/>
      <c r="M10"/>
      <c r="N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47"/>
  <sheetViews>
    <sheetView showGridLines="0" zoomScale="85" zoomScaleNormal="85" zoomScaleSheetLayoutView="100" workbookViewId="0">
      <selection activeCell="L18" sqref="L18"/>
    </sheetView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1" max="11" width="2.140625" customWidth="1"/>
  </cols>
  <sheetData>
    <row r="1" spans="1:12" x14ac:dyDescent="0.2">
      <c r="B1" s="1"/>
      <c r="C1" s="1"/>
      <c r="D1" s="1"/>
      <c r="E1" s="1"/>
      <c r="F1" s="1"/>
      <c r="G1" s="1"/>
      <c r="H1" s="1"/>
    </row>
    <row r="2" spans="1:12" ht="20.25" x14ac:dyDescent="0.3">
      <c r="B2" s="15" t="s">
        <v>28</v>
      </c>
      <c r="C2" s="1"/>
      <c r="D2" s="1"/>
      <c r="E2" s="1"/>
      <c r="F2" s="1"/>
      <c r="G2" s="1"/>
      <c r="H2" s="1"/>
    </row>
    <row r="3" spans="1:12" x14ac:dyDescent="0.2">
      <c r="B3" s="14" t="s">
        <v>141</v>
      </c>
      <c r="C3" s="1"/>
      <c r="D3" s="1"/>
      <c r="E3" s="1"/>
      <c r="F3" s="1"/>
      <c r="G3" s="1"/>
      <c r="H3" s="1"/>
    </row>
    <row r="4" spans="1:12" ht="13.5" thickBot="1" x14ac:dyDescent="0.25">
      <c r="B4" s="2"/>
      <c r="C4" s="1"/>
      <c r="D4" s="1"/>
      <c r="E4" s="1"/>
      <c r="F4" s="1"/>
      <c r="G4" s="1"/>
      <c r="H4" s="1"/>
    </row>
    <row r="5" spans="1:12" s="4" customFormat="1" ht="24.75" customHeight="1" thickBot="1" x14ac:dyDescent="0.25">
      <c r="A5"/>
      <c r="B5" s="74" t="s">
        <v>242</v>
      </c>
      <c r="C5" s="5" t="s">
        <v>97</v>
      </c>
      <c r="D5" s="5" t="s">
        <v>105</v>
      </c>
      <c r="E5" s="5" t="s">
        <v>173</v>
      </c>
      <c r="F5" s="5" t="s">
        <v>174</v>
      </c>
      <c r="G5" s="5" t="s">
        <v>175</v>
      </c>
      <c r="H5" s="6" t="s">
        <v>172</v>
      </c>
      <c r="J5" s="116" t="s">
        <v>170</v>
      </c>
      <c r="L5" s="89" t="s">
        <v>176</v>
      </c>
    </row>
    <row r="6" spans="1:12" x14ac:dyDescent="0.2">
      <c r="B6" s="40" t="s">
        <v>15</v>
      </c>
      <c r="C6" s="41">
        <v>205378</v>
      </c>
      <c r="D6" s="41">
        <v>251951</v>
      </c>
      <c r="E6" s="41">
        <v>234564</v>
      </c>
      <c r="F6" s="41">
        <v>258399</v>
      </c>
      <c r="G6" s="41">
        <v>205275</v>
      </c>
      <c r="H6" s="42">
        <f>'2. Cons Stat of Income'!C6</f>
        <v>264613</v>
      </c>
      <c r="J6" s="43">
        <f>'2. Cons Stat of Income'!E6</f>
        <v>469888</v>
      </c>
      <c r="L6" s="90">
        <v>950292</v>
      </c>
    </row>
    <row r="7" spans="1:12" x14ac:dyDescent="0.2">
      <c r="B7" s="34" t="s">
        <v>92</v>
      </c>
      <c r="C7" s="17">
        <v>88089</v>
      </c>
      <c r="D7" s="17">
        <v>112089</v>
      </c>
      <c r="E7" s="17">
        <v>101271</v>
      </c>
      <c r="F7" s="17">
        <v>125517</v>
      </c>
      <c r="G7" s="17">
        <v>95403</v>
      </c>
      <c r="H7" s="18">
        <f>'2. Cons Stat of Income'!C7</f>
        <v>129993</v>
      </c>
      <c r="J7" s="44">
        <f>'2. Cons Stat of Income'!E7</f>
        <v>225396</v>
      </c>
      <c r="L7" s="91">
        <v>426966</v>
      </c>
    </row>
    <row r="8" spans="1:12" ht="13.5" thickBot="1" x14ac:dyDescent="0.25">
      <c r="B8" s="9" t="s">
        <v>0</v>
      </c>
      <c r="C8" s="10">
        <v>117289</v>
      </c>
      <c r="D8" s="10">
        <v>139862</v>
      </c>
      <c r="E8" s="10">
        <v>133293</v>
      </c>
      <c r="F8" s="10">
        <v>132882</v>
      </c>
      <c r="G8" s="10">
        <v>109872</v>
      </c>
      <c r="H8" s="11">
        <f>'2. Cons Stat of Income'!C8</f>
        <v>134620</v>
      </c>
      <c r="J8" s="45">
        <f>'2. Cons Stat of Income'!E8</f>
        <v>244492</v>
      </c>
      <c r="L8" s="92">
        <v>523326</v>
      </c>
    </row>
    <row r="9" spans="1:12" x14ac:dyDescent="0.2">
      <c r="B9" s="22"/>
      <c r="C9" s="33"/>
      <c r="D9" s="33"/>
      <c r="E9" s="33"/>
      <c r="F9" s="33"/>
      <c r="G9" s="33"/>
      <c r="H9" s="59"/>
      <c r="J9" s="120"/>
      <c r="L9" s="93"/>
    </row>
    <row r="10" spans="1:12" x14ac:dyDescent="0.2">
      <c r="A10" s="75"/>
      <c r="B10" s="19" t="s">
        <v>1</v>
      </c>
      <c r="C10" s="39">
        <v>43178</v>
      </c>
      <c r="D10" s="39">
        <v>46225</v>
      </c>
      <c r="E10" s="39">
        <v>39052</v>
      </c>
      <c r="F10" s="39">
        <v>45559</v>
      </c>
      <c r="G10" s="39">
        <v>43290</v>
      </c>
      <c r="H10" s="24">
        <f>'2. Cons Stat of Income'!C10</f>
        <v>52071</v>
      </c>
      <c r="J10" s="39">
        <f>'2. Cons Stat of Income'!E10</f>
        <v>95361</v>
      </c>
      <c r="L10" s="94">
        <v>174014</v>
      </c>
    </row>
    <row r="11" spans="1:12" x14ac:dyDescent="0.2">
      <c r="B11" s="19" t="s">
        <v>2</v>
      </c>
      <c r="C11" s="39">
        <v>21182</v>
      </c>
      <c r="D11" s="39">
        <v>21114</v>
      </c>
      <c r="E11" s="39">
        <v>26227</v>
      </c>
      <c r="F11" s="39">
        <v>19578</v>
      </c>
      <c r="G11" s="39">
        <v>18522</v>
      </c>
      <c r="H11" s="24">
        <f>'2. Cons Stat of Income'!C11</f>
        <v>18644</v>
      </c>
      <c r="J11" s="39">
        <f>'2. Cons Stat of Income'!E11</f>
        <v>37166</v>
      </c>
      <c r="L11" s="94">
        <v>88100</v>
      </c>
    </row>
    <row r="12" spans="1:12" x14ac:dyDescent="0.2">
      <c r="B12" s="19" t="s">
        <v>3</v>
      </c>
      <c r="C12" s="39">
        <v>9298</v>
      </c>
      <c r="D12" s="39">
        <v>21499</v>
      </c>
      <c r="E12" s="39">
        <v>18993</v>
      </c>
      <c r="F12" s="39">
        <v>19768</v>
      </c>
      <c r="G12" s="39">
        <v>9748</v>
      </c>
      <c r="H12" s="24">
        <f>'2. Cons Stat of Income'!C12</f>
        <v>25297</v>
      </c>
      <c r="J12" s="39">
        <f>'2. Cons Stat of Income'!E12</f>
        <v>35045</v>
      </c>
      <c r="L12" s="94">
        <v>69559</v>
      </c>
    </row>
    <row r="13" spans="1:12" x14ac:dyDescent="0.2">
      <c r="B13" s="34" t="s">
        <v>4</v>
      </c>
      <c r="C13" s="44">
        <v>42120</v>
      </c>
      <c r="D13" s="44">
        <v>40792</v>
      </c>
      <c r="E13" s="44">
        <v>41178</v>
      </c>
      <c r="F13" s="44">
        <v>46449</v>
      </c>
      <c r="G13" s="44">
        <v>43381</v>
      </c>
      <c r="H13" s="18">
        <f>'2. Cons Stat of Income'!C13</f>
        <v>38029</v>
      </c>
      <c r="J13" s="44">
        <f>'2. Cons Stat of Income'!E13</f>
        <v>81410</v>
      </c>
      <c r="L13" s="91">
        <v>170539</v>
      </c>
    </row>
    <row r="14" spans="1:12" x14ac:dyDescent="0.2">
      <c r="B14" s="8" t="s">
        <v>5</v>
      </c>
      <c r="C14" s="12">
        <v>115778</v>
      </c>
      <c r="D14" s="12">
        <v>129630</v>
      </c>
      <c r="E14" s="12">
        <v>125450</v>
      </c>
      <c r="F14" s="12">
        <v>131354</v>
      </c>
      <c r="G14" s="12">
        <v>114941</v>
      </c>
      <c r="H14" s="13">
        <f>'2. Cons Stat of Income'!C14</f>
        <v>134041</v>
      </c>
      <c r="J14" s="46">
        <f>'2. Cons Stat of Income'!E14</f>
        <v>248982</v>
      </c>
      <c r="L14" s="95">
        <v>502212</v>
      </c>
    </row>
    <row r="15" spans="1:12" ht="12.75" customHeight="1" x14ac:dyDescent="0.2">
      <c r="B15" s="7"/>
      <c r="C15" s="17"/>
      <c r="D15" s="17"/>
      <c r="E15" s="17"/>
      <c r="F15" s="17"/>
      <c r="G15" s="17"/>
      <c r="H15" s="18"/>
      <c r="J15" s="44"/>
      <c r="L15" s="91"/>
    </row>
    <row r="16" spans="1:12" ht="13.5" thickBot="1" x14ac:dyDescent="0.25">
      <c r="B16" s="9" t="s">
        <v>177</v>
      </c>
      <c r="C16" s="10">
        <v>1511</v>
      </c>
      <c r="D16" s="10">
        <v>10232</v>
      </c>
      <c r="E16" s="10">
        <v>7843</v>
      </c>
      <c r="F16" s="10">
        <v>1528</v>
      </c>
      <c r="G16" s="10">
        <v>-5069</v>
      </c>
      <c r="H16" s="11">
        <f>'2. Cons Stat of Income'!C16</f>
        <v>579</v>
      </c>
      <c r="J16" s="45">
        <f>'2. Cons Stat of Income'!E16</f>
        <v>-4490</v>
      </c>
      <c r="L16" s="92">
        <v>21114</v>
      </c>
    </row>
    <row r="17" spans="1:12" ht="4.5" customHeight="1" x14ac:dyDescent="0.2">
      <c r="B17" s="8"/>
      <c r="C17" s="12"/>
      <c r="D17" s="12"/>
      <c r="E17" s="12"/>
      <c r="F17" s="12"/>
      <c r="G17" s="12"/>
      <c r="H17" s="13"/>
      <c r="I17" s="149"/>
      <c r="J17" s="46"/>
      <c r="K17" s="149"/>
      <c r="L17" s="95"/>
    </row>
    <row r="18" spans="1:12" x14ac:dyDescent="0.2">
      <c r="B18" s="150" t="s">
        <v>23</v>
      </c>
      <c r="C18" s="151">
        <v>29695</v>
      </c>
      <c r="D18" s="151">
        <v>36905</v>
      </c>
      <c r="E18" s="151">
        <v>41001</v>
      </c>
      <c r="F18" s="151">
        <v>28224</v>
      </c>
      <c r="G18" s="151">
        <v>21424</v>
      </c>
      <c r="H18" s="152">
        <f>H16+'5. Cons Stat of CF'!E9</f>
        <v>27841</v>
      </c>
      <c r="I18" s="153"/>
      <c r="J18" s="154">
        <f>J16+'5. Cons Stat of CF'!G9</f>
        <v>49265</v>
      </c>
      <c r="K18" s="153"/>
      <c r="L18" s="155">
        <v>135825</v>
      </c>
    </row>
    <row r="19" spans="1:12" ht="4.5" customHeight="1" x14ac:dyDescent="0.2">
      <c r="B19" s="22"/>
      <c r="C19" s="23"/>
      <c r="D19" s="23"/>
      <c r="E19" s="23"/>
      <c r="F19" s="23"/>
      <c r="G19" s="23"/>
      <c r="H19" s="24"/>
      <c r="I19" s="149"/>
      <c r="J19" s="39"/>
      <c r="K19" s="149"/>
      <c r="L19" s="94"/>
    </row>
    <row r="20" spans="1:12" x14ac:dyDescent="0.2">
      <c r="B20" s="19" t="s">
        <v>16</v>
      </c>
      <c r="C20" s="23">
        <v>-1020</v>
      </c>
      <c r="D20" s="23">
        <v>10</v>
      </c>
      <c r="E20" s="23">
        <v>-1017</v>
      </c>
      <c r="F20" s="23">
        <v>-1118</v>
      </c>
      <c r="G20" s="23">
        <v>-204</v>
      </c>
      <c r="H20" s="24">
        <f>'2. Cons Stat of Income'!C18</f>
        <v>-223</v>
      </c>
      <c r="J20" s="39">
        <f>'2. Cons Stat of Income'!E18</f>
        <v>-427</v>
      </c>
      <c r="L20" s="94">
        <v>-3145</v>
      </c>
    </row>
    <row r="21" spans="1:12" x14ac:dyDescent="0.2">
      <c r="B21" s="19" t="s">
        <v>17</v>
      </c>
      <c r="C21" s="23">
        <v>-1176</v>
      </c>
      <c r="D21" s="23">
        <v>-306</v>
      </c>
      <c r="E21" s="23">
        <v>-657</v>
      </c>
      <c r="F21" s="23">
        <v>-1581</v>
      </c>
      <c r="G21" s="23">
        <v>-2574</v>
      </c>
      <c r="H21" s="24">
        <f>'2. Cons Stat of Income'!C19</f>
        <v>301</v>
      </c>
      <c r="J21" s="39">
        <f>'2. Cons Stat of Income'!E19</f>
        <v>-2273</v>
      </c>
      <c r="L21" s="94">
        <v>-3720</v>
      </c>
    </row>
    <row r="22" spans="1:12" x14ac:dyDescent="0.2">
      <c r="B22" s="34" t="s">
        <v>18</v>
      </c>
      <c r="C22" s="17">
        <v>136</v>
      </c>
      <c r="D22" s="17">
        <v>-75</v>
      </c>
      <c r="E22" s="17">
        <v>232</v>
      </c>
      <c r="F22" s="17">
        <v>81</v>
      </c>
      <c r="G22" s="17">
        <v>97</v>
      </c>
      <c r="H22" s="18">
        <f>'2. Cons Stat of Income'!C20</f>
        <v>116</v>
      </c>
      <c r="J22" s="44">
        <f>'2. Cons Stat of Income'!E20</f>
        <v>213</v>
      </c>
      <c r="L22" s="91">
        <v>374</v>
      </c>
    </row>
    <row r="23" spans="1:12" ht="13.5" thickBot="1" x14ac:dyDescent="0.25">
      <c r="B23" s="9" t="s">
        <v>7</v>
      </c>
      <c r="C23" s="10">
        <v>-549</v>
      </c>
      <c r="D23" s="10">
        <v>9861</v>
      </c>
      <c r="E23" s="10">
        <v>6401</v>
      </c>
      <c r="F23" s="10">
        <v>-1090</v>
      </c>
      <c r="G23" s="10">
        <v>-7750</v>
      </c>
      <c r="H23" s="11">
        <f>'2. Cons Stat of Income'!C21</f>
        <v>773</v>
      </c>
      <c r="J23" s="45">
        <f>'2. Cons Stat of Income'!E21</f>
        <v>-6977</v>
      </c>
      <c r="L23" s="92">
        <v>14623</v>
      </c>
    </row>
    <row r="24" spans="1:12" x14ac:dyDescent="0.2">
      <c r="B24" s="22"/>
      <c r="C24" s="23"/>
      <c r="D24" s="23"/>
      <c r="E24" s="23"/>
      <c r="F24" s="23"/>
      <c r="G24" s="23"/>
      <c r="H24" s="24"/>
      <c r="J24" s="39"/>
      <c r="L24" s="94"/>
    </row>
    <row r="25" spans="1:12" x14ac:dyDescent="0.2">
      <c r="B25" s="34" t="s">
        <v>178</v>
      </c>
      <c r="C25" s="17">
        <v>8103</v>
      </c>
      <c r="D25" s="17">
        <v>-1010</v>
      </c>
      <c r="E25" s="17">
        <v>-619</v>
      </c>
      <c r="F25" s="17">
        <v>1558</v>
      </c>
      <c r="G25" s="17">
        <v>845</v>
      </c>
      <c r="H25" s="18">
        <f>'2. Cons Stat of Income'!C23</f>
        <v>1762</v>
      </c>
      <c r="J25" s="44">
        <f>'2. Cons Stat of Income'!E23</f>
        <v>2607</v>
      </c>
      <c r="L25" s="91">
        <v>8032</v>
      </c>
    </row>
    <row r="26" spans="1:12" ht="13.5" thickBot="1" x14ac:dyDescent="0.25">
      <c r="B26" s="9" t="s">
        <v>8</v>
      </c>
      <c r="C26" s="10">
        <v>7554</v>
      </c>
      <c r="D26" s="10">
        <v>8851</v>
      </c>
      <c r="E26" s="10">
        <v>5782</v>
      </c>
      <c r="F26" s="10">
        <v>468</v>
      </c>
      <c r="G26" s="10">
        <v>-6905</v>
      </c>
      <c r="H26" s="11">
        <f>'2. Cons Stat of Income'!C24</f>
        <v>2535</v>
      </c>
      <c r="J26" s="45">
        <f>'2. Cons Stat of Income'!E24</f>
        <v>-4370</v>
      </c>
      <c r="L26" s="92">
        <v>22655</v>
      </c>
    </row>
    <row r="27" spans="1:12" ht="13.5" thickBot="1" x14ac:dyDescent="0.25">
      <c r="B27" s="22"/>
      <c r="C27" s="23"/>
      <c r="D27" s="23"/>
      <c r="E27" s="23"/>
      <c r="F27" s="23"/>
      <c r="G27" s="23"/>
      <c r="H27" s="24"/>
      <c r="J27" s="39"/>
      <c r="L27" s="94"/>
    </row>
    <row r="28" spans="1:12" x14ac:dyDescent="0.2">
      <c r="B28" s="71" t="s">
        <v>87</v>
      </c>
      <c r="C28" s="73"/>
      <c r="D28" s="73"/>
      <c r="E28" s="73"/>
      <c r="F28" s="73"/>
      <c r="G28" s="73"/>
      <c r="H28" s="72"/>
      <c r="J28" s="113"/>
      <c r="L28" s="96"/>
    </row>
    <row r="29" spans="1:12" s="78" customFormat="1" x14ac:dyDescent="0.2">
      <c r="A29"/>
      <c r="B29" s="19" t="s">
        <v>10</v>
      </c>
      <c r="C29" s="76">
        <v>0.56999999999999995</v>
      </c>
      <c r="D29" s="76">
        <v>0.56000000000000005</v>
      </c>
      <c r="E29" s="76">
        <v>0.56999999999999995</v>
      </c>
      <c r="F29" s="76">
        <v>0.51</v>
      </c>
      <c r="G29" s="76">
        <v>0.54</v>
      </c>
      <c r="H29" s="77">
        <f>'1. Key figures table'!C12</f>
        <v>0.51</v>
      </c>
      <c r="J29" s="121">
        <f>'1. Key figures table'!F12</f>
        <v>0.52</v>
      </c>
      <c r="L29" s="97">
        <v>0.55000000000000004</v>
      </c>
    </row>
    <row r="30" spans="1:12" s="78" customFormat="1" x14ac:dyDescent="0.2">
      <c r="B30" s="19" t="s">
        <v>24</v>
      </c>
      <c r="C30" s="121">
        <f t="shared" ref="C30:H30" si="0">C18/C6</f>
        <v>0.14458705411485165</v>
      </c>
      <c r="D30" s="76">
        <f t="shared" si="0"/>
        <v>0.14647689431675207</v>
      </c>
      <c r="E30" s="121">
        <f t="shared" si="0"/>
        <v>0.17479664398628947</v>
      </c>
      <c r="F30" s="121">
        <f t="shared" si="0"/>
        <v>0.10922642889484867</v>
      </c>
      <c r="G30" s="76">
        <f t="shared" si="0"/>
        <v>0.1043673121422482</v>
      </c>
      <c r="H30" s="77">
        <f t="shared" si="0"/>
        <v>0.10521402954503369</v>
      </c>
      <c r="I30" s="156"/>
      <c r="J30" s="121">
        <f>J18/J6</f>
        <v>0.10484413307000817</v>
      </c>
      <c r="K30" s="156"/>
      <c r="L30" s="97">
        <f>L18/L6</f>
        <v>0.14292975211829628</v>
      </c>
    </row>
    <row r="31" spans="1:12" s="78" customFormat="1" x14ac:dyDescent="0.2">
      <c r="A31"/>
      <c r="B31" s="19" t="s">
        <v>25</v>
      </c>
      <c r="C31" s="76">
        <v>0.01</v>
      </c>
      <c r="D31" s="76">
        <v>0.04</v>
      </c>
      <c r="E31" s="76">
        <v>0.03</v>
      </c>
      <c r="F31" s="76">
        <v>0.01</v>
      </c>
      <c r="G31" s="76">
        <v>-0.02</v>
      </c>
      <c r="H31" s="77">
        <f>'1. Key figures table'!C16</f>
        <v>0</v>
      </c>
      <c r="J31" s="121">
        <f>'1. Key figures table'!F16</f>
        <v>-0.01</v>
      </c>
      <c r="L31" s="97">
        <v>0.02</v>
      </c>
    </row>
    <row r="32" spans="1:12" s="75" customFormat="1" ht="13.5" thickBot="1" x14ac:dyDescent="0.25">
      <c r="A32"/>
      <c r="B32" s="60"/>
      <c r="C32" s="61"/>
      <c r="D32" s="61"/>
      <c r="E32" s="61"/>
      <c r="F32" s="61"/>
      <c r="G32" s="61"/>
      <c r="H32" s="62"/>
      <c r="J32" s="122"/>
      <c r="L32" s="98"/>
    </row>
    <row r="33" spans="2:12" x14ac:dyDescent="0.2">
      <c r="B33" s="71" t="s">
        <v>9</v>
      </c>
      <c r="C33" s="73"/>
      <c r="D33" s="73"/>
      <c r="E33" s="73"/>
      <c r="F33" s="73"/>
      <c r="G33" s="73"/>
      <c r="H33" s="72"/>
      <c r="J33" s="113"/>
      <c r="L33" s="96"/>
    </row>
    <row r="34" spans="2:12" x14ac:dyDescent="0.2">
      <c r="B34" s="54" t="s">
        <v>13</v>
      </c>
      <c r="C34" s="27">
        <v>0.03</v>
      </c>
      <c r="D34" s="27">
        <v>0.04</v>
      </c>
      <c r="E34" s="27">
        <v>0.03</v>
      </c>
      <c r="F34" s="27">
        <v>0</v>
      </c>
      <c r="G34" s="27">
        <v>-0.03</v>
      </c>
      <c r="H34" s="28">
        <f>'1. Key figures table'!C20</f>
        <v>0.01</v>
      </c>
      <c r="J34" s="118">
        <f>'1. Key figures table'!F20</f>
        <v>-0.02</v>
      </c>
      <c r="L34" s="99">
        <v>0.1</v>
      </c>
    </row>
    <row r="35" spans="2:12" ht="15" thickBot="1" x14ac:dyDescent="0.25">
      <c r="B35" s="55" t="s">
        <v>14</v>
      </c>
      <c r="C35" s="29">
        <v>0.08</v>
      </c>
      <c r="D35" s="29">
        <v>0.08</v>
      </c>
      <c r="E35" s="29">
        <v>7.0000000000000007E-2</v>
      </c>
      <c r="F35" s="29">
        <v>0.04</v>
      </c>
      <c r="G35" s="29">
        <v>0.01</v>
      </c>
      <c r="H35" s="30">
        <f>'1. Key figures table'!C21</f>
        <v>0.05</v>
      </c>
      <c r="J35" s="119">
        <f>'1. Key figures table'!F21</f>
        <v>0.06</v>
      </c>
      <c r="L35" s="100">
        <v>0.27</v>
      </c>
    </row>
    <row r="36" spans="2:12" x14ac:dyDescent="0.2">
      <c r="B36" s="1"/>
      <c r="C36" s="1"/>
      <c r="D36" s="1"/>
      <c r="E36" s="1"/>
      <c r="F36" s="1"/>
      <c r="G36" s="1"/>
      <c r="H36" s="1"/>
    </row>
    <row r="37" spans="2:12" x14ac:dyDescent="0.2">
      <c r="B37" s="3" t="s">
        <v>246</v>
      </c>
      <c r="C37" s="1"/>
      <c r="D37" s="1"/>
      <c r="E37" s="1"/>
      <c r="F37" s="1"/>
      <c r="G37" s="1"/>
      <c r="H37" s="1"/>
    </row>
    <row r="38" spans="2:12" x14ac:dyDescent="0.2">
      <c r="B38" s="1"/>
      <c r="C38" s="1"/>
      <c r="D38" s="1"/>
      <c r="E38" s="1"/>
      <c r="F38" s="1"/>
      <c r="G38" s="1"/>
      <c r="H38" s="1"/>
    </row>
    <row r="39" spans="2:12" x14ac:dyDescent="0.2">
      <c r="C39" s="108"/>
      <c r="D39" s="108"/>
      <c r="E39" s="108"/>
      <c r="F39" s="108"/>
      <c r="G39" s="108"/>
      <c r="H39" s="108"/>
      <c r="I39" s="108"/>
      <c r="J39" s="108"/>
      <c r="K39" s="108"/>
    </row>
    <row r="40" spans="2:12" x14ac:dyDescent="0.2">
      <c r="C40" s="108"/>
      <c r="D40" s="108"/>
      <c r="E40" s="108"/>
      <c r="F40" s="108"/>
      <c r="G40" s="108"/>
      <c r="H40" s="108"/>
      <c r="I40" s="108"/>
      <c r="J40" s="108"/>
      <c r="K40" s="108"/>
    </row>
    <row r="41" spans="2:12" x14ac:dyDescent="0.2">
      <c r="C41" s="87"/>
    </row>
    <row r="47" spans="2:12" x14ac:dyDescent="0.2">
      <c r="C47" s="88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4"/>
  <sheetViews>
    <sheetView showGridLines="0" zoomScale="85" zoomScaleNormal="85" zoomScaleSheetLayoutView="100" workbookViewId="0">
      <selection activeCell="H30" sqref="H30"/>
    </sheetView>
  </sheetViews>
  <sheetFormatPr defaultRowHeight="12.75" x14ac:dyDescent="0.2"/>
  <cols>
    <col min="2" max="2" width="47.5703125" customWidth="1"/>
    <col min="3" max="8" width="11.570312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5" t="s">
        <v>31</v>
      </c>
      <c r="C2" s="1"/>
      <c r="D2" s="1"/>
      <c r="E2" s="1"/>
      <c r="F2" s="1"/>
      <c r="G2" s="1"/>
      <c r="H2" s="1"/>
    </row>
    <row r="3" spans="2:9" x14ac:dyDescent="0.2">
      <c r="B3" s="14" t="s">
        <v>141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24.75" customHeight="1" thickBot="1" x14ac:dyDescent="0.25">
      <c r="B5" s="74" t="s">
        <v>242</v>
      </c>
      <c r="C5" s="63">
        <v>41729</v>
      </c>
      <c r="D5" s="63">
        <v>41820</v>
      </c>
      <c r="E5" s="63">
        <v>41912</v>
      </c>
      <c r="F5" s="63">
        <v>42004</v>
      </c>
      <c r="G5" s="63">
        <v>42094</v>
      </c>
      <c r="H5" s="64">
        <v>42185</v>
      </c>
    </row>
    <row r="6" spans="2:9" x14ac:dyDescent="0.2">
      <c r="B6" s="40" t="s">
        <v>32</v>
      </c>
      <c r="C6" s="41"/>
      <c r="D6" s="41"/>
      <c r="E6" s="41"/>
      <c r="F6" s="41"/>
      <c r="G6" s="65"/>
      <c r="H6" s="42"/>
      <c r="I6" s="4"/>
    </row>
    <row r="7" spans="2:9" x14ac:dyDescent="0.2">
      <c r="B7" s="8" t="s">
        <v>33</v>
      </c>
      <c r="C7" s="12"/>
      <c r="D7" s="12"/>
      <c r="E7" s="12"/>
      <c r="F7" s="12"/>
      <c r="G7" s="23"/>
      <c r="H7" s="13"/>
      <c r="I7" s="4"/>
    </row>
    <row r="8" spans="2:9" x14ac:dyDescent="0.2">
      <c r="B8" s="19" t="s">
        <v>34</v>
      </c>
      <c r="C8" s="23">
        <v>381569</v>
      </c>
      <c r="D8" s="23">
        <v>381569</v>
      </c>
      <c r="E8" s="23">
        <v>381569</v>
      </c>
      <c r="F8" s="23">
        <v>381569</v>
      </c>
      <c r="G8" s="23">
        <v>381569</v>
      </c>
      <c r="H8" s="24">
        <f>'4. Cons Balance Sheet'!E7</f>
        <v>381569</v>
      </c>
      <c r="I8" s="4"/>
    </row>
    <row r="9" spans="2:9" x14ac:dyDescent="0.2">
      <c r="B9" s="19" t="s">
        <v>35</v>
      </c>
      <c r="C9" s="23">
        <v>798468</v>
      </c>
      <c r="D9" s="23">
        <v>799394</v>
      </c>
      <c r="E9" s="23">
        <v>786997</v>
      </c>
      <c r="F9" s="23">
        <v>800583</v>
      </c>
      <c r="G9" s="23">
        <v>797524</v>
      </c>
      <c r="H9" s="24">
        <f>'4. Cons Balance Sheet'!E8</f>
        <v>807822</v>
      </c>
      <c r="I9" s="4"/>
    </row>
    <row r="10" spans="2:9" x14ac:dyDescent="0.2">
      <c r="B10" s="34" t="s">
        <v>80</v>
      </c>
      <c r="C10" s="17">
        <v>37758</v>
      </c>
      <c r="D10" s="17">
        <v>38646</v>
      </c>
      <c r="E10" s="17">
        <v>39589</v>
      </c>
      <c r="F10" s="17">
        <v>52021</v>
      </c>
      <c r="G10" s="17">
        <v>59505</v>
      </c>
      <c r="H10" s="18">
        <f>SUM('4. Cons Balance Sheet'!E9:E11)</f>
        <v>68543</v>
      </c>
      <c r="I10" s="4"/>
    </row>
    <row r="11" spans="2:9" ht="13.5" thickBot="1" x14ac:dyDescent="0.25">
      <c r="B11" s="9" t="s">
        <v>45</v>
      </c>
      <c r="C11" s="10">
        <v>1217795</v>
      </c>
      <c r="D11" s="10">
        <v>1219609</v>
      </c>
      <c r="E11" s="10">
        <v>1208155</v>
      </c>
      <c r="F11" s="10">
        <v>1234173</v>
      </c>
      <c r="G11" s="10">
        <v>1238598</v>
      </c>
      <c r="H11" s="11">
        <f>'4. Cons Balance Sheet'!E12</f>
        <v>1257934</v>
      </c>
      <c r="I11" s="4"/>
    </row>
    <row r="12" spans="2:9" x14ac:dyDescent="0.2">
      <c r="B12" s="22"/>
      <c r="C12" s="23"/>
      <c r="D12" s="23"/>
      <c r="E12" s="23"/>
      <c r="F12" s="23"/>
      <c r="G12" s="23"/>
      <c r="H12" s="24"/>
      <c r="I12" s="4"/>
    </row>
    <row r="13" spans="2:9" x14ac:dyDescent="0.2">
      <c r="B13" s="22" t="s">
        <v>39</v>
      </c>
      <c r="C13" s="23"/>
      <c r="D13" s="23"/>
      <c r="E13" s="23"/>
      <c r="F13" s="23"/>
      <c r="G13" s="23"/>
      <c r="H13" s="24"/>
      <c r="I13" s="4"/>
    </row>
    <row r="14" spans="2:9" x14ac:dyDescent="0.2">
      <c r="B14" s="19" t="s">
        <v>40</v>
      </c>
      <c r="C14" s="23">
        <v>46212</v>
      </c>
      <c r="D14" s="23">
        <v>41314</v>
      </c>
      <c r="E14" s="23">
        <v>54828</v>
      </c>
      <c r="F14" s="23">
        <v>46575</v>
      </c>
      <c r="G14" s="23">
        <v>46747</v>
      </c>
      <c r="H14" s="24">
        <f>'4. Cons Balance Sheet'!E15</f>
        <v>48488</v>
      </c>
      <c r="I14" s="4"/>
    </row>
    <row r="15" spans="2:9" x14ac:dyDescent="0.2">
      <c r="B15" s="19" t="s">
        <v>81</v>
      </c>
      <c r="C15" s="23">
        <v>142624</v>
      </c>
      <c r="D15" s="23">
        <v>180592</v>
      </c>
      <c r="E15" s="23">
        <v>170351</v>
      </c>
      <c r="F15" s="23">
        <v>167650</v>
      </c>
      <c r="G15" s="23">
        <v>155331</v>
      </c>
      <c r="H15" s="24">
        <f>SUM('4. Cons Balance Sheet'!E16:E18)</f>
        <v>197365</v>
      </c>
      <c r="I15" s="4"/>
    </row>
    <row r="16" spans="2:9" x14ac:dyDescent="0.2">
      <c r="B16" s="34" t="s">
        <v>44</v>
      </c>
      <c r="C16" s="17">
        <v>219279</v>
      </c>
      <c r="D16" s="17">
        <v>226324</v>
      </c>
      <c r="E16" s="17">
        <v>278621</v>
      </c>
      <c r="F16" s="17">
        <v>152949</v>
      </c>
      <c r="G16" s="17">
        <v>117367</v>
      </c>
      <c r="H16" s="18">
        <f>'4. Cons Balance Sheet'!E19</f>
        <v>121627</v>
      </c>
      <c r="I16" s="4"/>
    </row>
    <row r="17" spans="2:9" ht="13.5" thickBot="1" x14ac:dyDescent="0.25">
      <c r="B17" s="9" t="s">
        <v>46</v>
      </c>
      <c r="C17" s="10">
        <v>408115</v>
      </c>
      <c r="D17" s="10">
        <v>448230</v>
      </c>
      <c r="E17" s="10">
        <v>503800</v>
      </c>
      <c r="F17" s="10">
        <v>367174</v>
      </c>
      <c r="G17" s="10">
        <v>319445</v>
      </c>
      <c r="H17" s="11">
        <f>'4. Cons Balance Sheet'!E20</f>
        <v>367480</v>
      </c>
      <c r="I17" s="4"/>
    </row>
    <row r="18" spans="2:9" x14ac:dyDescent="0.2">
      <c r="B18" s="22"/>
      <c r="C18" s="23"/>
      <c r="D18" s="23"/>
      <c r="E18" s="23"/>
      <c r="F18" s="23"/>
      <c r="G18" s="23"/>
      <c r="H18" s="24"/>
      <c r="I18" s="4"/>
    </row>
    <row r="19" spans="2:9" x14ac:dyDescent="0.2">
      <c r="B19" s="56" t="s">
        <v>47</v>
      </c>
      <c r="C19" s="66">
        <v>1625910</v>
      </c>
      <c r="D19" s="66">
        <v>1667839</v>
      </c>
      <c r="E19" s="66">
        <v>1711955</v>
      </c>
      <c r="F19" s="66">
        <v>1601347</v>
      </c>
      <c r="G19" s="66">
        <v>1558043</v>
      </c>
      <c r="H19" s="48">
        <f>'4. Cons Balance Sheet'!E22</f>
        <v>1625414</v>
      </c>
      <c r="I19" s="4"/>
    </row>
    <row r="20" spans="2:9" x14ac:dyDescent="0.2">
      <c r="B20" s="67"/>
      <c r="C20" s="12"/>
      <c r="D20" s="12"/>
      <c r="E20" s="12"/>
      <c r="F20" s="12"/>
      <c r="G20" s="12"/>
      <c r="H20" s="13"/>
      <c r="I20" s="4"/>
    </row>
    <row r="21" spans="2:9" x14ac:dyDescent="0.2">
      <c r="B21" s="68" t="s">
        <v>48</v>
      </c>
      <c r="C21" s="17"/>
      <c r="D21" s="17"/>
      <c r="E21" s="17"/>
      <c r="F21" s="17"/>
      <c r="G21" s="17"/>
      <c r="H21" s="18"/>
      <c r="I21" s="4"/>
    </row>
    <row r="22" spans="2:9" ht="13.5" thickBot="1" x14ac:dyDescent="0.25">
      <c r="B22" s="9" t="s">
        <v>55</v>
      </c>
      <c r="C22" s="10">
        <v>864130</v>
      </c>
      <c r="D22" s="10">
        <v>874511</v>
      </c>
      <c r="E22" s="10">
        <v>890713</v>
      </c>
      <c r="F22" s="10">
        <v>900596</v>
      </c>
      <c r="G22" s="10">
        <v>914951</v>
      </c>
      <c r="H22" s="11">
        <f>'4. Cons Balance Sheet'!E31</f>
        <v>938443</v>
      </c>
      <c r="I22" s="4"/>
    </row>
    <row r="23" spans="2:9" x14ac:dyDescent="0.2">
      <c r="B23" s="22"/>
      <c r="C23" s="23"/>
      <c r="D23" s="23"/>
      <c r="E23" s="23"/>
      <c r="F23" s="23"/>
      <c r="G23" s="23"/>
      <c r="H23" s="24"/>
      <c r="I23" s="4"/>
    </row>
    <row r="24" spans="2:9" x14ac:dyDescent="0.2">
      <c r="B24" s="19" t="s">
        <v>57</v>
      </c>
      <c r="C24" s="23">
        <v>166356</v>
      </c>
      <c r="D24" s="23">
        <v>163896</v>
      </c>
      <c r="E24" s="23">
        <v>162791</v>
      </c>
      <c r="F24" s="23">
        <v>166551</v>
      </c>
      <c r="G24" s="23">
        <v>166578</v>
      </c>
      <c r="H24" s="24">
        <f>'4. Cons Balance Sheet'!E35</f>
        <v>162366</v>
      </c>
      <c r="I24" s="4"/>
    </row>
    <row r="25" spans="2:9" x14ac:dyDescent="0.2">
      <c r="B25" s="19" t="s">
        <v>82</v>
      </c>
      <c r="C25" s="23">
        <v>99445</v>
      </c>
      <c r="D25" s="23">
        <v>99608</v>
      </c>
      <c r="E25" s="23">
        <v>99739</v>
      </c>
      <c r="F25" s="23">
        <v>48925</v>
      </c>
      <c r="G25" s="23">
        <v>39005</v>
      </c>
      <c r="H25" s="24">
        <f>'4. Cons Balance Sheet'!E34</f>
        <v>44089</v>
      </c>
      <c r="I25" s="4"/>
    </row>
    <row r="26" spans="2:9" x14ac:dyDescent="0.2">
      <c r="B26" s="19" t="s">
        <v>83</v>
      </c>
      <c r="C26" s="23">
        <v>74219</v>
      </c>
      <c r="D26" s="23">
        <v>74284</v>
      </c>
      <c r="E26" s="23">
        <v>74381</v>
      </c>
      <c r="F26" s="23">
        <v>0</v>
      </c>
      <c r="G26" s="23">
        <v>0</v>
      </c>
      <c r="H26" s="24">
        <v>0</v>
      </c>
      <c r="I26" s="4"/>
    </row>
    <row r="27" spans="2:9" x14ac:dyDescent="0.2">
      <c r="B27" s="19" t="s">
        <v>58</v>
      </c>
      <c r="C27" s="23">
        <v>88277</v>
      </c>
      <c r="D27" s="23">
        <v>90822</v>
      </c>
      <c r="E27" s="23">
        <v>85552</v>
      </c>
      <c r="F27" s="23">
        <v>82570</v>
      </c>
      <c r="G27" s="23">
        <v>79858</v>
      </c>
      <c r="H27" s="24">
        <f>'4. Cons Balance Sheet'!E36+'4. Cons Balance Sheet'!E43</f>
        <v>75994</v>
      </c>
      <c r="I27" s="4"/>
    </row>
    <row r="28" spans="2:9" x14ac:dyDescent="0.2">
      <c r="B28" s="19" t="s">
        <v>61</v>
      </c>
      <c r="C28" s="23">
        <v>74111</v>
      </c>
      <c r="D28" s="23">
        <v>87562</v>
      </c>
      <c r="E28" s="23">
        <v>93350</v>
      </c>
      <c r="F28" s="23">
        <v>88218</v>
      </c>
      <c r="G28" s="23">
        <v>79109</v>
      </c>
      <c r="H28" s="24">
        <f>'4. Cons Balance Sheet'!E41</f>
        <v>101679</v>
      </c>
      <c r="I28" s="4"/>
    </row>
    <row r="29" spans="2:9" x14ac:dyDescent="0.2">
      <c r="B29" s="19" t="s">
        <v>59</v>
      </c>
      <c r="C29" s="23">
        <v>109234</v>
      </c>
      <c r="D29" s="23">
        <v>107980</v>
      </c>
      <c r="E29" s="23">
        <v>138999</v>
      </c>
      <c r="F29" s="23">
        <v>145680</v>
      </c>
      <c r="G29" s="23">
        <v>143079</v>
      </c>
      <c r="H29" s="24">
        <f>'4. Cons Balance Sheet'!E37+'4. Cons Balance Sheet'!E44</f>
        <v>145153</v>
      </c>
      <c r="I29" s="4"/>
    </row>
    <row r="30" spans="2:9" x14ac:dyDescent="0.2">
      <c r="B30" s="34" t="s">
        <v>156</v>
      </c>
      <c r="C30" s="17">
        <v>150138</v>
      </c>
      <c r="D30" s="17">
        <v>169176</v>
      </c>
      <c r="E30" s="17">
        <v>166430</v>
      </c>
      <c r="F30" s="17">
        <v>168807</v>
      </c>
      <c r="G30" s="17">
        <v>135463</v>
      </c>
      <c r="H30" s="18">
        <f>SUM('4. Cons Balance Sheet'!E42,'4. Cons Balance Sheet'!E45)</f>
        <v>157690</v>
      </c>
      <c r="I30" s="4"/>
    </row>
    <row r="31" spans="2:9" ht="13.5" thickBot="1" x14ac:dyDescent="0.25">
      <c r="B31" s="9" t="s">
        <v>84</v>
      </c>
      <c r="C31" s="10">
        <v>761780</v>
      </c>
      <c r="D31" s="10">
        <v>793328</v>
      </c>
      <c r="E31" s="10">
        <v>821242</v>
      </c>
      <c r="F31" s="10">
        <v>700751</v>
      </c>
      <c r="G31" s="10">
        <v>643092</v>
      </c>
      <c r="H31" s="11">
        <f>SUM(H24:H30)</f>
        <v>686971</v>
      </c>
      <c r="I31" s="4"/>
    </row>
    <row r="32" spans="2:9" x14ac:dyDescent="0.2">
      <c r="B32" s="22"/>
      <c r="C32" s="23"/>
      <c r="D32" s="23"/>
      <c r="E32" s="23"/>
      <c r="F32" s="23"/>
      <c r="G32" s="23"/>
      <c r="H32" s="24"/>
      <c r="I32" s="4"/>
    </row>
    <row r="33" spans="2:9" x14ac:dyDescent="0.2">
      <c r="B33" s="56" t="s">
        <v>64</v>
      </c>
      <c r="C33" s="66">
        <v>1625910</v>
      </c>
      <c r="D33" s="66">
        <v>1667839</v>
      </c>
      <c r="E33" s="66">
        <v>1711955</v>
      </c>
      <c r="F33" s="66">
        <v>1601347</v>
      </c>
      <c r="G33" s="66">
        <v>1558043</v>
      </c>
      <c r="H33" s="48">
        <f>'4. Cons Balance Sheet'!E48</f>
        <v>1625414</v>
      </c>
      <c r="I33" s="4"/>
    </row>
    <row r="34" spans="2:9" x14ac:dyDescent="0.2">
      <c r="B34" s="1"/>
      <c r="C34" s="1"/>
      <c r="D34" s="1"/>
      <c r="E34" s="1"/>
      <c r="F34" s="1"/>
      <c r="G34" s="1"/>
      <c r="H34" s="24"/>
      <c r="I34" s="4"/>
    </row>
    <row r="35" spans="2:9" x14ac:dyDescent="0.2">
      <c r="B35" s="3" t="s">
        <v>179</v>
      </c>
      <c r="C35" s="146">
        <v>44279</v>
      </c>
      <c r="D35" s="146">
        <v>51324</v>
      </c>
      <c r="E35" s="146">
        <v>103620.63400000002</v>
      </c>
      <c r="F35" s="146">
        <v>102949</v>
      </c>
      <c r="G35" s="146">
        <v>77367</v>
      </c>
      <c r="H35" s="147">
        <f>+H16-45000</f>
        <v>76627</v>
      </c>
      <c r="I35" s="4"/>
    </row>
    <row r="36" spans="2:9" x14ac:dyDescent="0.2">
      <c r="I36" s="4"/>
    </row>
    <row r="37" spans="2:9" x14ac:dyDescent="0.2">
      <c r="C37" s="87"/>
      <c r="D37" s="87"/>
      <c r="E37" s="87"/>
      <c r="F37" s="87"/>
      <c r="G37" s="87"/>
      <c r="H37" s="87"/>
      <c r="I37" s="4"/>
    </row>
    <row r="38" spans="2:9" x14ac:dyDescent="0.2">
      <c r="C38" s="87"/>
      <c r="D38" s="87"/>
      <c r="E38" s="87"/>
      <c r="F38" s="87"/>
      <c r="G38" s="87"/>
      <c r="H38" s="87"/>
      <c r="I38" s="4"/>
    </row>
    <row r="39" spans="2:9" x14ac:dyDescent="0.2">
      <c r="C39" s="87"/>
      <c r="D39" s="87"/>
      <c r="E39" s="87"/>
      <c r="F39" s="87"/>
      <c r="G39" s="87"/>
      <c r="H39" s="87"/>
      <c r="I39" s="4"/>
    </row>
    <row r="40" spans="2:9" x14ac:dyDescent="0.2">
      <c r="C40" s="87"/>
      <c r="D40" s="87"/>
      <c r="E40" s="87"/>
      <c r="F40" s="87"/>
      <c r="G40" s="87"/>
      <c r="H40" s="87"/>
      <c r="I40" s="4"/>
    </row>
    <row r="41" spans="2:9" x14ac:dyDescent="0.2">
      <c r="I41" s="4"/>
    </row>
    <row r="42" spans="2:9" x14ac:dyDescent="0.2">
      <c r="I42" s="4"/>
    </row>
    <row r="43" spans="2:9" x14ac:dyDescent="0.2">
      <c r="I43" s="4"/>
    </row>
    <row r="44" spans="2:9" x14ac:dyDescent="0.2">
      <c r="I4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ignoredErrors>
    <ignoredError sqref="H10 H15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Q37"/>
  <sheetViews>
    <sheetView showGridLines="0" zoomScale="85" zoomScaleNormal="85" zoomScaleSheetLayoutView="70" workbookViewId="0">
      <selection activeCell="J8" sqref="J8"/>
    </sheetView>
  </sheetViews>
  <sheetFormatPr defaultRowHeight="12.75" x14ac:dyDescent="0.2"/>
  <cols>
    <col min="2" max="2" width="55.7109375" customWidth="1"/>
    <col min="3" max="8" width="10.7109375" customWidth="1"/>
    <col min="9" max="9" width="2.140625" customWidth="1"/>
    <col min="11" max="11" width="2.140625" customWidth="1"/>
  </cols>
  <sheetData>
    <row r="1" spans="2:17" x14ac:dyDescent="0.2">
      <c r="B1" s="1"/>
      <c r="C1" s="1"/>
      <c r="D1" s="1"/>
      <c r="E1" s="1"/>
      <c r="F1" s="1"/>
      <c r="G1" s="1"/>
      <c r="H1" s="1"/>
    </row>
    <row r="2" spans="2:17" ht="20.25" x14ac:dyDescent="0.3">
      <c r="B2" s="15" t="s">
        <v>65</v>
      </c>
      <c r="C2" s="1"/>
      <c r="D2" s="1"/>
      <c r="E2" s="1"/>
      <c r="F2" s="1"/>
      <c r="G2" s="1"/>
      <c r="H2" s="1"/>
    </row>
    <row r="3" spans="2:17" x14ac:dyDescent="0.2">
      <c r="B3" s="14" t="s">
        <v>141</v>
      </c>
      <c r="C3" s="1"/>
      <c r="D3" s="1"/>
      <c r="E3" s="1"/>
      <c r="F3" s="1"/>
      <c r="G3" s="1"/>
      <c r="H3" s="1"/>
    </row>
    <row r="4" spans="2:17" ht="13.5" thickBot="1" x14ac:dyDescent="0.25">
      <c r="B4" s="2"/>
      <c r="C4" s="1"/>
      <c r="D4" s="1"/>
      <c r="E4" s="1"/>
      <c r="F4" s="1"/>
      <c r="G4" s="1"/>
      <c r="H4" s="1"/>
    </row>
    <row r="5" spans="2:17" s="4" customFormat="1" ht="24.75" customHeight="1" thickBot="1" x14ac:dyDescent="0.25">
      <c r="B5" s="74" t="s">
        <v>242</v>
      </c>
      <c r="C5" s="5" t="s">
        <v>97</v>
      </c>
      <c r="D5" s="5" t="s">
        <v>105</v>
      </c>
      <c r="E5" s="5" t="s">
        <v>173</v>
      </c>
      <c r="F5" s="5" t="s">
        <v>174</v>
      </c>
      <c r="G5" s="5" t="s">
        <v>175</v>
      </c>
      <c r="H5" s="6" t="s">
        <v>172</v>
      </c>
      <c r="J5" s="116" t="s">
        <v>170</v>
      </c>
      <c r="L5" s="89" t="s">
        <v>176</v>
      </c>
      <c r="M5"/>
      <c r="N5"/>
      <c r="O5"/>
      <c r="P5"/>
      <c r="Q5"/>
    </row>
    <row r="6" spans="2:17" x14ac:dyDescent="0.2">
      <c r="B6" s="19" t="s">
        <v>66</v>
      </c>
      <c r="C6" s="39">
        <v>1511</v>
      </c>
      <c r="D6" s="39">
        <v>10232</v>
      </c>
      <c r="E6" s="39">
        <v>7843</v>
      </c>
      <c r="F6" s="39">
        <v>1528</v>
      </c>
      <c r="G6" s="39">
        <v>-5069</v>
      </c>
      <c r="H6" s="24">
        <f>'5. Cons Stat of CF'!E6</f>
        <v>579</v>
      </c>
      <c r="J6" s="123">
        <f>'5. Cons Stat of CF'!G6</f>
        <v>-4490</v>
      </c>
      <c r="L6" s="110">
        <v>21114</v>
      </c>
    </row>
    <row r="7" spans="2:17" x14ac:dyDescent="0.2">
      <c r="B7" s="19" t="s">
        <v>103</v>
      </c>
      <c r="C7" s="39">
        <v>380</v>
      </c>
      <c r="D7" s="39">
        <v>-34</v>
      </c>
      <c r="E7" s="39">
        <v>150</v>
      </c>
      <c r="F7" s="39">
        <v>-2452</v>
      </c>
      <c r="G7" s="39">
        <v>1970</v>
      </c>
      <c r="H7" s="24">
        <f>'5. Cons Stat of CF'!E8</f>
        <v>1974</v>
      </c>
      <c r="J7" s="47">
        <f>'5. Cons Stat of CF'!G8</f>
        <v>3944</v>
      </c>
      <c r="L7" s="111">
        <v>-1956</v>
      </c>
    </row>
    <row r="8" spans="2:17" x14ac:dyDescent="0.2">
      <c r="B8" s="19" t="s">
        <v>67</v>
      </c>
      <c r="C8" s="39">
        <v>28184</v>
      </c>
      <c r="D8" s="39">
        <v>26673</v>
      </c>
      <c r="E8" s="39">
        <v>33158</v>
      </c>
      <c r="F8" s="39">
        <v>26696</v>
      </c>
      <c r="G8" s="39">
        <v>26493</v>
      </c>
      <c r="H8" s="24">
        <f>'5. Cons Stat of CF'!E9</f>
        <v>27262</v>
      </c>
      <c r="J8" s="47">
        <f>'5. Cons Stat of CF'!G9</f>
        <v>53755</v>
      </c>
      <c r="L8" s="111">
        <v>114711</v>
      </c>
    </row>
    <row r="9" spans="2:17" x14ac:dyDescent="0.2">
      <c r="B9" s="19" t="s">
        <v>85</v>
      </c>
      <c r="C9" s="39">
        <v>6537</v>
      </c>
      <c r="D9" s="39">
        <v>263</v>
      </c>
      <c r="E9" s="39">
        <v>-3749</v>
      </c>
      <c r="F9" s="39">
        <v>-2627</v>
      </c>
      <c r="G9" s="39">
        <v>-2763</v>
      </c>
      <c r="H9" s="24">
        <f>'5. Cons Stat of CF'!E10+'5. Cons Stat of CF'!E11</f>
        <v>8</v>
      </c>
      <c r="J9" s="47">
        <f>'5. Cons Stat of CF'!G10+'5. Cons Stat of CF'!G11</f>
        <v>-2755</v>
      </c>
      <c r="L9" s="111">
        <v>424</v>
      </c>
    </row>
    <row r="10" spans="2:17" ht="14.25" x14ac:dyDescent="0.2">
      <c r="B10" s="34" t="s">
        <v>180</v>
      </c>
      <c r="C10" s="44">
        <v>-49332</v>
      </c>
      <c r="D10" s="44">
        <v>1236</v>
      </c>
      <c r="E10" s="44">
        <v>33560</v>
      </c>
      <c r="F10" s="17">
        <v>14963</v>
      </c>
      <c r="G10" s="17">
        <v>-32528</v>
      </c>
      <c r="H10" s="18">
        <f>'5. Cons Stat of CF'!E13+'5. Cons Stat of CF'!E14+'5. Cons Stat of CF'!E15</f>
        <v>-1914</v>
      </c>
      <c r="J10" s="44">
        <f>'5. Cons Stat of CF'!G13+'5. Cons Stat of CF'!G14+'5. Cons Stat of CF'!G15</f>
        <v>-34442</v>
      </c>
      <c r="L10" s="91">
        <v>427</v>
      </c>
    </row>
    <row r="11" spans="2:17" ht="13.5" thickBot="1" x14ac:dyDescent="0.25">
      <c r="B11" s="9" t="s">
        <v>75</v>
      </c>
      <c r="C11" s="45">
        <v>-12720</v>
      </c>
      <c r="D11" s="45">
        <v>38370</v>
      </c>
      <c r="E11" s="45">
        <v>70962</v>
      </c>
      <c r="F11" s="10">
        <v>38108</v>
      </c>
      <c r="G11" s="10">
        <v>-11897</v>
      </c>
      <c r="H11" s="11">
        <f>'5. Cons Stat of CF'!E16</f>
        <v>27909</v>
      </c>
      <c r="J11" s="45">
        <f>'5. Cons Stat of CF'!G16</f>
        <v>16012</v>
      </c>
      <c r="L11" s="92">
        <v>134720</v>
      </c>
    </row>
    <row r="12" spans="2:17" x14ac:dyDescent="0.2">
      <c r="B12" s="22"/>
      <c r="C12" s="23"/>
      <c r="D12" s="23"/>
      <c r="E12" s="39"/>
      <c r="F12" s="23"/>
      <c r="G12" s="23"/>
      <c r="H12" s="24"/>
      <c r="J12" s="39"/>
      <c r="L12" s="94"/>
    </row>
    <row r="13" spans="2:17" x14ac:dyDescent="0.2">
      <c r="B13" s="19" t="s">
        <v>73</v>
      </c>
      <c r="C13" s="23">
        <v>103</v>
      </c>
      <c r="D13" s="23">
        <v>1061</v>
      </c>
      <c r="E13" s="23">
        <v>145</v>
      </c>
      <c r="F13" s="23">
        <v>158</v>
      </c>
      <c r="G13" s="23">
        <v>116</v>
      </c>
      <c r="H13" s="24">
        <f>'5. Cons Stat of CF'!E18</f>
        <v>173</v>
      </c>
      <c r="J13" s="47">
        <f>'5. Cons Stat of CF'!G18</f>
        <v>289</v>
      </c>
      <c r="L13" s="111">
        <v>1467</v>
      </c>
    </row>
    <row r="14" spans="2:17" x14ac:dyDescent="0.2">
      <c r="B14" s="19" t="s">
        <v>167</v>
      </c>
      <c r="C14" s="23">
        <v>-895</v>
      </c>
      <c r="D14" s="23">
        <v>-824</v>
      </c>
      <c r="E14" s="23">
        <v>-628</v>
      </c>
      <c r="F14" s="23">
        <v>-1470</v>
      </c>
      <c r="G14" s="23">
        <v>-239</v>
      </c>
      <c r="H14" s="24">
        <f>'5. Cons Stat of CF'!E19</f>
        <v>-315</v>
      </c>
      <c r="J14" s="47">
        <f>'5. Cons Stat of CF'!G19</f>
        <v>-554</v>
      </c>
      <c r="L14" s="111">
        <v>-3817</v>
      </c>
    </row>
    <row r="15" spans="2:17" x14ac:dyDescent="0.2">
      <c r="B15" s="34" t="s">
        <v>99</v>
      </c>
      <c r="C15" s="44">
        <v>-1127</v>
      </c>
      <c r="D15" s="44">
        <v>-5364</v>
      </c>
      <c r="E15" s="44">
        <v>-2834</v>
      </c>
      <c r="F15" s="17">
        <v>-4416</v>
      </c>
      <c r="G15" s="17">
        <v>-1209</v>
      </c>
      <c r="H15" s="18">
        <f>'5. Cons Stat of CF'!E20</f>
        <v>20</v>
      </c>
      <c r="J15" s="44">
        <f>'5. Cons Stat of CF'!G20</f>
        <v>-1189</v>
      </c>
      <c r="L15" s="91">
        <v>-13741</v>
      </c>
    </row>
    <row r="16" spans="2:17" ht="13.5" thickBot="1" x14ac:dyDescent="0.25">
      <c r="B16" s="9" t="s">
        <v>74</v>
      </c>
      <c r="C16" s="45">
        <v>-14639</v>
      </c>
      <c r="D16" s="45">
        <v>33243</v>
      </c>
      <c r="E16" s="45">
        <v>67645</v>
      </c>
      <c r="F16" s="10">
        <v>32380</v>
      </c>
      <c r="G16" s="10">
        <v>-13229</v>
      </c>
      <c r="H16" s="11">
        <f>'5. Cons Stat of CF'!E21</f>
        <v>27787</v>
      </c>
      <c r="J16" s="45">
        <f>'5. Cons Stat of CF'!G21</f>
        <v>14558</v>
      </c>
      <c r="L16" s="92">
        <v>118629</v>
      </c>
    </row>
    <row r="17" spans="2:13" x14ac:dyDescent="0.2">
      <c r="B17" s="34"/>
      <c r="C17" s="44"/>
      <c r="D17" s="44"/>
      <c r="E17" s="44"/>
      <c r="F17" s="17"/>
      <c r="G17" s="17"/>
      <c r="H17" s="18"/>
      <c r="J17" s="44"/>
      <c r="L17" s="91"/>
    </row>
    <row r="18" spans="2:13" ht="13.5" thickBot="1" x14ac:dyDescent="0.25">
      <c r="B18" s="9" t="s">
        <v>95</v>
      </c>
      <c r="C18" s="45">
        <v>-23878</v>
      </c>
      <c r="D18" s="45">
        <v>-27028</v>
      </c>
      <c r="E18" s="45">
        <v>-21742</v>
      </c>
      <c r="F18" s="10">
        <v>-33838</v>
      </c>
      <c r="G18" s="10">
        <v>-23953</v>
      </c>
      <c r="H18" s="11">
        <f>'5. Cons Stat of CF'!E26</f>
        <v>-44107</v>
      </c>
      <c r="J18" s="45">
        <f>'5. Cons Stat of CF'!G26</f>
        <v>-68060</v>
      </c>
      <c r="L18" s="92">
        <v>-106486</v>
      </c>
    </row>
    <row r="19" spans="2:13" x14ac:dyDescent="0.2">
      <c r="B19" s="34"/>
      <c r="C19" s="44"/>
      <c r="D19" s="44"/>
      <c r="E19" s="44"/>
      <c r="F19" s="17"/>
      <c r="G19" s="17"/>
      <c r="H19" s="18"/>
      <c r="J19" s="44"/>
      <c r="L19" s="91"/>
    </row>
    <row r="20" spans="2:13" ht="13.5" thickBot="1" x14ac:dyDescent="0.25">
      <c r="B20" s="9" t="s">
        <v>96</v>
      </c>
      <c r="C20" s="45">
        <v>52</v>
      </c>
      <c r="D20" s="45">
        <v>399</v>
      </c>
      <c r="E20" s="45">
        <v>5366</v>
      </c>
      <c r="F20" s="10">
        <v>-124200</v>
      </c>
      <c r="G20" s="10">
        <v>1198</v>
      </c>
      <c r="H20" s="11">
        <f>'5. Cons Stat of CF'!E31</f>
        <v>20554</v>
      </c>
      <c r="J20" s="45">
        <f>'5. Cons Stat of CF'!G31</f>
        <v>21752</v>
      </c>
      <c r="L20" s="92">
        <v>-118383</v>
      </c>
    </row>
    <row r="21" spans="2:13" x14ac:dyDescent="0.2">
      <c r="B21" s="34"/>
      <c r="C21" s="44"/>
      <c r="D21" s="44"/>
      <c r="E21" s="44"/>
      <c r="F21" s="17"/>
      <c r="G21" s="17"/>
      <c r="H21" s="18"/>
      <c r="J21" s="44"/>
      <c r="L21" s="91"/>
    </row>
    <row r="22" spans="2:13" ht="13.5" thickBot="1" x14ac:dyDescent="0.25">
      <c r="B22" s="9" t="s">
        <v>90</v>
      </c>
      <c r="C22" s="45">
        <v>-38465</v>
      </c>
      <c r="D22" s="45">
        <v>6614</v>
      </c>
      <c r="E22" s="45">
        <v>51269</v>
      </c>
      <c r="F22" s="10">
        <v>-125658</v>
      </c>
      <c r="G22" s="10">
        <v>-35984</v>
      </c>
      <c r="H22" s="11">
        <f>'5. Cons Stat of CF'!E33</f>
        <v>4234</v>
      </c>
      <c r="J22" s="45">
        <f>'5. Cons Stat of CF'!G33</f>
        <v>-31750</v>
      </c>
      <c r="L22" s="92">
        <v>-106240</v>
      </c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ht="14.25" x14ac:dyDescent="0.2">
      <c r="B24" s="3" t="s">
        <v>94</v>
      </c>
      <c r="C24" s="109"/>
      <c r="D24" s="109"/>
      <c r="E24" s="109"/>
      <c r="F24" s="109"/>
      <c r="G24" s="109"/>
      <c r="H24" s="1"/>
      <c r="I24" s="1"/>
      <c r="J24" s="1"/>
      <c r="K24" s="1"/>
      <c r="L24" s="1"/>
      <c r="M24" s="1"/>
    </row>
    <row r="25" spans="2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">
      <c r="H28" s="1"/>
      <c r="I28" s="1"/>
      <c r="J28" s="1"/>
      <c r="K28" s="1"/>
      <c r="L28" s="1"/>
      <c r="M28" s="1"/>
    </row>
    <row r="29" spans="2:13" x14ac:dyDescent="0.2">
      <c r="H29" s="1"/>
      <c r="I29" s="1"/>
      <c r="J29" s="1"/>
      <c r="K29" s="1"/>
      <c r="L29" s="1"/>
      <c r="M29" s="1"/>
    </row>
    <row r="30" spans="2:13" x14ac:dyDescent="0.2">
      <c r="H30" s="1"/>
      <c r="I30" s="1"/>
      <c r="J30" s="1"/>
      <c r="K30" s="1"/>
      <c r="L30" s="1"/>
      <c r="M30" s="1"/>
    </row>
    <row r="31" spans="2:13" x14ac:dyDescent="0.2">
      <c r="H31" s="1"/>
      <c r="I31" s="1"/>
      <c r="J31" s="1"/>
      <c r="K31" s="1"/>
      <c r="L31" s="1"/>
      <c r="M31" s="1"/>
    </row>
    <row r="32" spans="2:13" x14ac:dyDescent="0.2">
      <c r="H32" s="1"/>
      <c r="I32" s="1"/>
      <c r="J32" s="1"/>
      <c r="K32" s="1"/>
      <c r="L32" s="1"/>
      <c r="M32" s="1"/>
    </row>
    <row r="36" spans="9:11" x14ac:dyDescent="0.2">
      <c r="I36" s="108"/>
      <c r="J36" s="108"/>
      <c r="K36" s="108"/>
    </row>
    <row r="37" spans="9:11" x14ac:dyDescent="0.2">
      <c r="I37" s="108"/>
      <c r="J37" s="108"/>
      <c r="K37" s="108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I94"/>
  <sheetViews>
    <sheetView showGridLines="0" topLeftCell="A77" zoomScale="85" zoomScaleNormal="85" zoomScaleSheetLayoutView="85" workbookViewId="0">
      <selection activeCell="H93" sqref="H93"/>
    </sheetView>
  </sheetViews>
  <sheetFormatPr defaultRowHeight="12.75" x14ac:dyDescent="0.2"/>
  <cols>
    <col min="2" max="2" width="47.5703125" customWidth="1"/>
    <col min="3" max="5" width="10.7109375" customWidth="1"/>
  </cols>
  <sheetData>
    <row r="1" spans="2:8" x14ac:dyDescent="0.2">
      <c r="B1" s="1"/>
      <c r="C1" s="1"/>
      <c r="D1" s="1"/>
      <c r="E1" s="1"/>
    </row>
    <row r="2" spans="2:8" ht="20.25" x14ac:dyDescent="0.3">
      <c r="B2" s="15" t="s">
        <v>27</v>
      </c>
      <c r="C2" s="1"/>
      <c r="D2" s="1"/>
      <c r="E2" s="1"/>
    </row>
    <row r="3" spans="2:8" x14ac:dyDescent="0.2">
      <c r="B3" s="14" t="s">
        <v>159</v>
      </c>
      <c r="C3" s="1"/>
      <c r="D3" s="1"/>
      <c r="E3" s="1"/>
    </row>
    <row r="4" spans="2:8" ht="13.5" thickBot="1" x14ac:dyDescent="0.25">
      <c r="B4" s="2" t="s">
        <v>27</v>
      </c>
      <c r="C4" s="1"/>
      <c r="D4" s="1"/>
      <c r="E4" s="1"/>
    </row>
    <row r="5" spans="2:8" ht="30" customHeight="1" thickBot="1" x14ac:dyDescent="0.25">
      <c r="B5" s="74" t="s">
        <v>239</v>
      </c>
      <c r="C5" s="6" t="s">
        <v>172</v>
      </c>
      <c r="D5" s="5" t="s">
        <v>105</v>
      </c>
      <c r="E5" s="32" t="s">
        <v>171</v>
      </c>
      <c r="F5" s="6" t="s">
        <v>170</v>
      </c>
      <c r="G5" s="5" t="s">
        <v>106</v>
      </c>
      <c r="H5" s="32" t="s">
        <v>171</v>
      </c>
    </row>
    <row r="6" spans="2:8" x14ac:dyDescent="0.2">
      <c r="B6" s="19" t="s">
        <v>22</v>
      </c>
      <c r="C6" s="101">
        <v>164.9</v>
      </c>
      <c r="D6" s="102">
        <v>168.5</v>
      </c>
      <c r="E6" s="33">
        <v>-0.02</v>
      </c>
      <c r="F6" s="101">
        <v>286.60000000000002</v>
      </c>
      <c r="G6" s="102">
        <v>293.60000000000002</v>
      </c>
      <c r="H6" s="33">
        <v>-0.02</v>
      </c>
    </row>
    <row r="7" spans="2:8" x14ac:dyDescent="0.2">
      <c r="B7" s="19" t="s">
        <v>11</v>
      </c>
      <c r="C7" s="101">
        <v>26</v>
      </c>
      <c r="D7" s="102">
        <v>30.6</v>
      </c>
      <c r="E7" s="33">
        <v>-0.15</v>
      </c>
      <c r="F7" s="101">
        <v>49.6</v>
      </c>
      <c r="G7" s="102">
        <v>59.8</v>
      </c>
      <c r="H7" s="33">
        <v>-0.17</v>
      </c>
    </row>
    <row r="8" spans="2:8" x14ac:dyDescent="0.2">
      <c r="B8" s="19" t="s">
        <v>12</v>
      </c>
      <c r="C8" s="101">
        <v>38.6</v>
      </c>
      <c r="D8" s="102">
        <v>27.2</v>
      </c>
      <c r="E8" s="33">
        <v>0.42</v>
      </c>
      <c r="F8" s="101">
        <v>67.599999999999994</v>
      </c>
      <c r="G8" s="102">
        <v>53.2</v>
      </c>
      <c r="H8" s="33">
        <v>0.27</v>
      </c>
    </row>
    <row r="9" spans="2:8" x14ac:dyDescent="0.2">
      <c r="B9" s="34" t="s">
        <v>98</v>
      </c>
      <c r="C9" s="103">
        <v>35.1</v>
      </c>
      <c r="D9" s="104">
        <v>25.6</v>
      </c>
      <c r="E9" s="20">
        <v>0.37</v>
      </c>
      <c r="F9" s="103">
        <v>66.099999999999994</v>
      </c>
      <c r="G9" s="104">
        <v>50.7</v>
      </c>
      <c r="H9" s="20">
        <v>0.3</v>
      </c>
    </row>
    <row r="10" spans="2:8" ht="13.5" thickBot="1" x14ac:dyDescent="0.25">
      <c r="B10" s="36" t="s">
        <v>15</v>
      </c>
      <c r="C10" s="105">
        <v>264.60000000000002</v>
      </c>
      <c r="D10" s="106">
        <v>252</v>
      </c>
      <c r="E10" s="69">
        <v>0.05</v>
      </c>
      <c r="F10" s="105">
        <v>469.90000000000003</v>
      </c>
      <c r="G10" s="106">
        <v>457.3</v>
      </c>
      <c r="H10" s="69">
        <v>0.03</v>
      </c>
    </row>
    <row r="11" spans="2:8" x14ac:dyDescent="0.2">
      <c r="B11" s="35" t="s">
        <v>0</v>
      </c>
      <c r="C11" s="157">
        <v>134.6</v>
      </c>
      <c r="D11" s="158">
        <v>139.9</v>
      </c>
      <c r="E11" s="70">
        <v>-0.04</v>
      </c>
      <c r="F11" s="157">
        <v>244.5</v>
      </c>
      <c r="G11" s="158">
        <v>257.2</v>
      </c>
      <c r="H11" s="70">
        <v>-0.05</v>
      </c>
    </row>
    <row r="12" spans="2:8" s="75" customFormat="1" x14ac:dyDescent="0.2">
      <c r="B12" s="79" t="s">
        <v>10</v>
      </c>
      <c r="C12" s="81">
        <v>0.51</v>
      </c>
      <c r="D12" s="80">
        <v>0.56000000000000005</v>
      </c>
      <c r="E12" s="80"/>
      <c r="F12" s="81">
        <v>0.52</v>
      </c>
      <c r="G12" s="80">
        <v>0.56000000000000005</v>
      </c>
      <c r="H12" s="80"/>
    </row>
    <row r="13" spans="2:8" x14ac:dyDescent="0.2">
      <c r="B13" s="35" t="s">
        <v>23</v>
      </c>
      <c r="C13" s="157">
        <v>27.8</v>
      </c>
      <c r="D13" s="158">
        <v>36.9</v>
      </c>
      <c r="E13" s="70">
        <v>-0.25</v>
      </c>
      <c r="F13" s="157">
        <v>49.3</v>
      </c>
      <c r="G13" s="158">
        <v>66.599999999999994</v>
      </c>
      <c r="H13" s="70">
        <v>-0.26</v>
      </c>
    </row>
    <row r="14" spans="2:8" s="75" customFormat="1" x14ac:dyDescent="0.2">
      <c r="B14" s="79" t="s">
        <v>24</v>
      </c>
      <c r="C14" s="81">
        <v>0.11</v>
      </c>
      <c r="D14" s="80">
        <v>0.15</v>
      </c>
      <c r="E14" s="80"/>
      <c r="F14" s="81">
        <v>0.1</v>
      </c>
      <c r="G14" s="80">
        <v>0.15</v>
      </c>
      <c r="H14" s="80"/>
    </row>
    <row r="15" spans="2:8" x14ac:dyDescent="0.2">
      <c r="B15" s="35" t="s">
        <v>177</v>
      </c>
      <c r="C15" s="157">
        <v>0.6</v>
      </c>
      <c r="D15" s="158">
        <v>10.199999999999999</v>
      </c>
      <c r="E15" s="70">
        <v>-0.94</v>
      </c>
      <c r="F15" s="157">
        <v>-4.5</v>
      </c>
      <c r="G15" s="158">
        <v>11.7</v>
      </c>
      <c r="H15" s="70">
        <v>-1.38</v>
      </c>
    </row>
    <row r="16" spans="2:8" s="75" customFormat="1" x14ac:dyDescent="0.2">
      <c r="B16" s="79" t="s">
        <v>25</v>
      </c>
      <c r="C16" s="81">
        <v>0</v>
      </c>
      <c r="D16" s="80">
        <v>0.04</v>
      </c>
      <c r="E16" s="80"/>
      <c r="F16" s="81">
        <v>-0.01</v>
      </c>
      <c r="G16" s="80">
        <v>0.03</v>
      </c>
      <c r="H16" s="80"/>
    </row>
    <row r="17" spans="2:9" x14ac:dyDescent="0.2">
      <c r="B17" s="35" t="s">
        <v>8</v>
      </c>
      <c r="C17" s="157">
        <v>2.5</v>
      </c>
      <c r="D17" s="158">
        <v>8.9</v>
      </c>
      <c r="E17" s="70">
        <v>-0.71</v>
      </c>
      <c r="F17" s="157">
        <v>-4.4000000000000004</v>
      </c>
      <c r="G17" s="158">
        <v>16.399999999999999</v>
      </c>
      <c r="H17" s="70">
        <v>-1.27</v>
      </c>
    </row>
    <row r="18" spans="2:9" ht="13.5" thickBot="1" x14ac:dyDescent="0.25">
      <c r="B18" s="35" t="s">
        <v>181</v>
      </c>
      <c r="C18" s="157">
        <v>12.399999999999999</v>
      </c>
      <c r="D18" s="158">
        <v>18.400000000000002</v>
      </c>
      <c r="E18" s="70">
        <v>-0.33</v>
      </c>
      <c r="F18" s="157">
        <v>14.899999999999999</v>
      </c>
      <c r="G18" s="158">
        <v>35.799999999999997</v>
      </c>
      <c r="H18" s="70">
        <v>-0.57999999999999996</v>
      </c>
    </row>
    <row r="19" spans="2:9" x14ac:dyDescent="0.2">
      <c r="B19" s="71" t="s">
        <v>86</v>
      </c>
      <c r="C19" s="72"/>
      <c r="D19" s="73"/>
      <c r="E19" s="73"/>
      <c r="F19" s="72"/>
      <c r="G19" s="73"/>
      <c r="H19" s="73"/>
    </row>
    <row r="20" spans="2:9" x14ac:dyDescent="0.2">
      <c r="B20" s="35" t="s">
        <v>182</v>
      </c>
      <c r="C20" s="83">
        <v>0.01</v>
      </c>
      <c r="D20" s="82">
        <v>0.04</v>
      </c>
      <c r="E20" s="37">
        <v>-0.72</v>
      </c>
      <c r="F20" s="83">
        <v>-0.02</v>
      </c>
      <c r="G20" s="82">
        <v>7.0000000000000007E-2</v>
      </c>
      <c r="H20" s="37">
        <v>-1.26</v>
      </c>
    </row>
    <row r="21" spans="2:9" ht="15" thickBot="1" x14ac:dyDescent="0.25">
      <c r="B21" s="36" t="s">
        <v>183</v>
      </c>
      <c r="C21" s="84">
        <v>0.05</v>
      </c>
      <c r="D21" s="85">
        <v>0.08</v>
      </c>
      <c r="E21" s="38">
        <v>-0.36</v>
      </c>
      <c r="F21" s="84">
        <v>0.06</v>
      </c>
      <c r="G21" s="85">
        <v>0.16</v>
      </c>
      <c r="H21" s="38">
        <v>-0.6</v>
      </c>
      <c r="I21" s="108"/>
    </row>
    <row r="22" spans="2:9" ht="14.25" x14ac:dyDescent="0.2">
      <c r="B22" s="112" t="s">
        <v>237</v>
      </c>
    </row>
    <row r="23" spans="2:9" ht="14.25" x14ac:dyDescent="0.2">
      <c r="B23" s="3" t="s">
        <v>184</v>
      </c>
    </row>
    <row r="26" spans="2:9" ht="13.5" thickBot="1" x14ac:dyDescent="0.25">
      <c r="B26" s="107" t="s">
        <v>185</v>
      </c>
    </row>
    <row r="27" spans="2:9" ht="30" customHeight="1" thickBot="1" x14ac:dyDescent="0.25">
      <c r="B27" s="86" t="s">
        <v>239</v>
      </c>
      <c r="C27" s="6" t="s">
        <v>172</v>
      </c>
      <c r="D27" s="5" t="s">
        <v>105</v>
      </c>
      <c r="E27" s="32" t="s">
        <v>150</v>
      </c>
      <c r="F27" s="6" t="s">
        <v>170</v>
      </c>
      <c r="G27" s="5" t="s">
        <v>106</v>
      </c>
      <c r="H27" s="32" t="s">
        <v>150</v>
      </c>
    </row>
    <row r="28" spans="2:9" x14ac:dyDescent="0.2">
      <c r="B28" s="19" t="s">
        <v>186</v>
      </c>
      <c r="C28" s="101">
        <v>147.80000000000001</v>
      </c>
      <c r="D28" s="102">
        <v>149.1</v>
      </c>
      <c r="E28" s="33">
        <v>-0.01</v>
      </c>
      <c r="F28" s="101">
        <v>248.6</v>
      </c>
      <c r="G28" s="102">
        <v>253.8</v>
      </c>
      <c r="H28" s="33">
        <v>-0.02</v>
      </c>
    </row>
    <row r="29" spans="2:9" x14ac:dyDescent="0.2">
      <c r="B29" s="34" t="s">
        <v>187</v>
      </c>
      <c r="C29" s="103">
        <v>17.100000000000001</v>
      </c>
      <c r="D29" s="104">
        <v>19.399999999999999</v>
      </c>
      <c r="E29" s="20">
        <v>-0.12</v>
      </c>
      <c r="F29" s="103">
        <v>38</v>
      </c>
      <c r="G29" s="104">
        <v>39.799999999999997</v>
      </c>
      <c r="H29" s="20">
        <v>-0.05</v>
      </c>
    </row>
    <row r="30" spans="2:9" ht="13.5" thickBot="1" x14ac:dyDescent="0.25">
      <c r="B30" s="36" t="s">
        <v>188</v>
      </c>
      <c r="C30" s="105">
        <v>164.9</v>
      </c>
      <c r="D30" s="106">
        <v>168.6</v>
      </c>
      <c r="E30" s="69">
        <v>-2.1573297708773143E-2</v>
      </c>
      <c r="F30" s="105">
        <v>286.60000000000002</v>
      </c>
      <c r="G30" s="106">
        <v>293.60000000000002</v>
      </c>
      <c r="H30" s="69">
        <v>-2.4502639924742775E-2</v>
      </c>
    </row>
    <row r="31" spans="2:9" x14ac:dyDescent="0.2">
      <c r="B31" s="8" t="s">
        <v>189</v>
      </c>
      <c r="C31" s="157"/>
      <c r="D31" s="158"/>
      <c r="E31" s="70"/>
      <c r="F31" s="157"/>
      <c r="G31" s="158"/>
      <c r="H31" s="70"/>
    </row>
    <row r="32" spans="2:9" ht="14.25" x14ac:dyDescent="0.2">
      <c r="B32" s="161" t="s">
        <v>190</v>
      </c>
      <c r="C32" s="157"/>
      <c r="D32" s="158"/>
      <c r="E32" s="70"/>
      <c r="F32" s="157"/>
      <c r="G32" s="158"/>
      <c r="H32" s="70"/>
    </row>
    <row r="33" spans="2:8" x14ac:dyDescent="0.2">
      <c r="B33" s="35" t="s">
        <v>191</v>
      </c>
      <c r="C33" s="157">
        <v>1.7</v>
      </c>
      <c r="D33" s="158">
        <v>1.8</v>
      </c>
      <c r="E33" s="70">
        <v>-7.0000000000000007E-2</v>
      </c>
      <c r="F33" s="157"/>
      <c r="G33" s="158"/>
      <c r="H33" s="70"/>
    </row>
    <row r="34" spans="2:8" x14ac:dyDescent="0.2">
      <c r="B34" s="162" t="s">
        <v>192</v>
      </c>
      <c r="C34" s="81">
        <v>0.52</v>
      </c>
      <c r="D34" s="80">
        <v>0.52</v>
      </c>
      <c r="E34" s="80"/>
      <c r="F34" s="81"/>
      <c r="G34" s="80"/>
      <c r="H34" s="80"/>
    </row>
    <row r="35" spans="2:8" x14ac:dyDescent="0.2">
      <c r="B35" s="161" t="s">
        <v>193</v>
      </c>
      <c r="C35" s="81"/>
      <c r="D35" s="80"/>
      <c r="E35" s="80"/>
      <c r="F35" s="81"/>
      <c r="G35" s="80"/>
      <c r="H35" s="80"/>
    </row>
    <row r="36" spans="2:8" x14ac:dyDescent="0.2">
      <c r="B36" s="19" t="s">
        <v>191</v>
      </c>
      <c r="C36" s="101">
        <v>0.8</v>
      </c>
      <c r="D36" s="102">
        <v>1</v>
      </c>
      <c r="E36" s="33">
        <v>-0.19</v>
      </c>
      <c r="F36" s="101"/>
      <c r="G36" s="102"/>
      <c r="H36" s="33"/>
    </row>
    <row r="37" spans="2:8" ht="13.5" thickBot="1" x14ac:dyDescent="0.25">
      <c r="B37" s="163" t="s">
        <v>192</v>
      </c>
      <c r="C37" s="159">
        <v>0.17</v>
      </c>
      <c r="D37" s="160">
        <v>0.15</v>
      </c>
      <c r="E37" s="160"/>
      <c r="F37" s="159"/>
      <c r="G37" s="160"/>
      <c r="H37" s="160"/>
    </row>
    <row r="38" spans="2:8" ht="14.25" customHeight="1" x14ac:dyDescent="0.2">
      <c r="B38" s="164" t="s">
        <v>194</v>
      </c>
      <c r="C38" s="165"/>
      <c r="D38" s="165"/>
      <c r="E38" s="165"/>
      <c r="F38" s="114"/>
      <c r="G38" s="114"/>
    </row>
    <row r="39" spans="2:8" ht="14.25" customHeight="1" x14ac:dyDescent="0.2">
      <c r="B39" s="112" t="s">
        <v>195</v>
      </c>
      <c r="C39" s="166"/>
      <c r="D39" s="166"/>
      <c r="E39" s="166"/>
      <c r="F39" s="167"/>
      <c r="G39" s="167"/>
    </row>
    <row r="40" spans="2:8" ht="14.25" customHeight="1" x14ac:dyDescent="0.2">
      <c r="B40" s="112"/>
      <c r="C40" s="166"/>
      <c r="D40" s="166"/>
      <c r="E40" s="166"/>
      <c r="F40" s="167"/>
      <c r="G40" s="167"/>
    </row>
    <row r="41" spans="2:8" ht="14.25" customHeight="1" x14ac:dyDescent="0.2">
      <c r="B41" s="112"/>
      <c r="C41" s="166"/>
      <c r="D41" s="166"/>
      <c r="E41" s="166"/>
      <c r="F41" s="167"/>
      <c r="G41" s="167"/>
    </row>
    <row r="42" spans="2:8" ht="14.25" customHeight="1" thickBot="1" x14ac:dyDescent="0.25">
      <c r="B42" s="107" t="s">
        <v>98</v>
      </c>
    </row>
    <row r="43" spans="2:8" ht="30" customHeight="1" thickBot="1" x14ac:dyDescent="0.25">
      <c r="B43" s="86" t="s">
        <v>239</v>
      </c>
      <c r="C43" s="6" t="s">
        <v>172</v>
      </c>
      <c r="D43" s="5" t="s">
        <v>105</v>
      </c>
      <c r="E43" s="32" t="s">
        <v>150</v>
      </c>
      <c r="F43" s="6" t="s">
        <v>170</v>
      </c>
      <c r="G43" s="5" t="s">
        <v>106</v>
      </c>
      <c r="H43" s="32" t="s">
        <v>150</v>
      </c>
    </row>
    <row r="44" spans="2:8" ht="14.25" customHeight="1" x14ac:dyDescent="0.2">
      <c r="B44" s="138" t="s">
        <v>205</v>
      </c>
      <c r="C44" s="101">
        <v>11</v>
      </c>
      <c r="D44" s="102">
        <v>7.7</v>
      </c>
      <c r="E44" s="33">
        <v>0.43</v>
      </c>
      <c r="F44" s="101">
        <v>19.5</v>
      </c>
      <c r="G44" s="102">
        <v>15.7</v>
      </c>
      <c r="H44" s="33">
        <v>0.24</v>
      </c>
    </row>
    <row r="45" spans="2:8" ht="14.25" customHeight="1" x14ac:dyDescent="0.2">
      <c r="B45" s="139" t="s">
        <v>101</v>
      </c>
      <c r="C45" s="103">
        <v>24.1</v>
      </c>
      <c r="D45" s="104">
        <v>18</v>
      </c>
      <c r="E45" s="20">
        <v>0.34</v>
      </c>
      <c r="F45" s="103">
        <v>46.7</v>
      </c>
      <c r="G45" s="104">
        <v>35.1</v>
      </c>
      <c r="H45" s="20">
        <v>0.33</v>
      </c>
    </row>
    <row r="46" spans="2:8" ht="14.25" customHeight="1" thickBot="1" x14ac:dyDescent="0.25">
      <c r="B46" s="183" t="s">
        <v>102</v>
      </c>
      <c r="C46" s="105">
        <v>35.1</v>
      </c>
      <c r="D46" s="106">
        <v>25.6</v>
      </c>
      <c r="E46" s="69">
        <v>0.36833668077357373</v>
      </c>
      <c r="F46" s="105">
        <v>66.099999999999994</v>
      </c>
      <c r="G46" s="106">
        <v>50.7</v>
      </c>
      <c r="H46" s="69">
        <v>0.30432495821385697</v>
      </c>
    </row>
    <row r="47" spans="2:8" ht="14.25" customHeight="1" x14ac:dyDescent="0.2">
      <c r="C47" s="129"/>
      <c r="F47" s="129"/>
    </row>
    <row r="48" spans="2:8" ht="14.25" customHeight="1" x14ac:dyDescent="0.2">
      <c r="B48" s="138" t="s">
        <v>206</v>
      </c>
      <c r="C48" s="101">
        <v>16.2</v>
      </c>
      <c r="D48" s="102">
        <v>16.2</v>
      </c>
      <c r="E48" s="33">
        <v>0</v>
      </c>
      <c r="F48" s="101"/>
      <c r="G48" s="102"/>
      <c r="H48" s="33"/>
    </row>
    <row r="49" spans="2:8" ht="14.25" customHeight="1" thickBot="1" x14ac:dyDescent="0.25">
      <c r="B49" s="184" t="s">
        <v>207</v>
      </c>
      <c r="C49" s="26">
        <v>507</v>
      </c>
      <c r="D49" s="25">
        <v>395</v>
      </c>
      <c r="E49" s="38">
        <v>0.28000000000000003</v>
      </c>
      <c r="F49" s="26"/>
      <c r="G49" s="25"/>
      <c r="H49" s="38"/>
    </row>
    <row r="50" spans="2:8" ht="14.25" customHeight="1" x14ac:dyDescent="0.2">
      <c r="B50" s="185" t="s">
        <v>194</v>
      </c>
      <c r="C50" s="165"/>
      <c r="D50" s="165"/>
      <c r="E50" s="165"/>
      <c r="F50" s="114"/>
      <c r="G50" s="114"/>
    </row>
    <row r="51" spans="2:8" ht="14.25" x14ac:dyDescent="0.2">
      <c r="B51" s="186" t="s">
        <v>208</v>
      </c>
      <c r="C51" s="148"/>
      <c r="D51" s="148"/>
      <c r="E51" s="148"/>
      <c r="F51" s="115"/>
      <c r="G51" s="115"/>
    </row>
    <row r="52" spans="2:8" x14ac:dyDescent="0.2">
      <c r="B52" s="186"/>
      <c r="C52" s="148"/>
      <c r="D52" s="148"/>
      <c r="E52" s="148"/>
      <c r="F52" s="115"/>
      <c r="G52" s="115"/>
    </row>
    <row r="53" spans="2:8" ht="14.25" customHeight="1" x14ac:dyDescent="0.2">
      <c r="B53" s="149"/>
      <c r="D53" s="149"/>
      <c r="E53" s="149"/>
    </row>
    <row r="54" spans="2:8" ht="13.5" thickBot="1" x14ac:dyDescent="0.25">
      <c r="B54" s="187" t="s">
        <v>10</v>
      </c>
      <c r="D54" s="149"/>
      <c r="E54" s="149"/>
    </row>
    <row r="55" spans="2:8" ht="52.5" customHeight="1" thickBot="1" x14ac:dyDescent="0.25">
      <c r="B55" s="188" t="s">
        <v>240</v>
      </c>
      <c r="C55" s="141" t="s">
        <v>218</v>
      </c>
      <c r="D55" s="242" t="s">
        <v>219</v>
      </c>
      <c r="E55" s="242"/>
      <c r="F55" s="141" t="s">
        <v>220</v>
      </c>
      <c r="G55" s="242" t="s">
        <v>221</v>
      </c>
      <c r="H55" s="242"/>
    </row>
    <row r="56" spans="2:8" x14ac:dyDescent="0.2">
      <c r="B56" s="189" t="s">
        <v>163</v>
      </c>
      <c r="C56" s="203">
        <v>264.60000000000002</v>
      </c>
      <c r="D56" s="204"/>
      <c r="E56" s="204">
        <v>252.8</v>
      </c>
      <c r="F56" s="203">
        <v>469.9</v>
      </c>
      <c r="G56" s="204"/>
      <c r="H56" s="204">
        <v>451.4</v>
      </c>
    </row>
    <row r="57" spans="2:8" x14ac:dyDescent="0.2">
      <c r="B57" s="190" t="s">
        <v>212</v>
      </c>
      <c r="C57" s="205">
        <v>134.6</v>
      </c>
      <c r="D57" s="206"/>
      <c r="E57" s="206">
        <v>143.1</v>
      </c>
      <c r="F57" s="205">
        <v>244.5</v>
      </c>
      <c r="G57" s="206"/>
      <c r="H57" s="206">
        <v>257.89999999999998</v>
      </c>
    </row>
    <row r="58" spans="2:8" x14ac:dyDescent="0.2">
      <c r="B58" s="191" t="s">
        <v>213</v>
      </c>
      <c r="C58" s="81">
        <v>0.51</v>
      </c>
      <c r="D58" s="192"/>
      <c r="E58" s="202">
        <v>0.56999999999999995</v>
      </c>
      <c r="F58" s="81">
        <v>0.52</v>
      </c>
      <c r="G58" s="202"/>
      <c r="H58" s="202">
        <v>0.56999999999999995</v>
      </c>
    </row>
    <row r="59" spans="2:8" x14ac:dyDescent="0.2">
      <c r="B59" s="190" t="s">
        <v>26</v>
      </c>
      <c r="C59" s="207">
        <v>0.6</v>
      </c>
      <c r="D59" s="208"/>
      <c r="E59" s="208">
        <v>12</v>
      </c>
      <c r="F59" s="157">
        <v>-4.5</v>
      </c>
      <c r="G59" s="208"/>
      <c r="H59" s="208">
        <v>15.5</v>
      </c>
    </row>
    <row r="60" spans="2:8" x14ac:dyDescent="0.2">
      <c r="B60" s="191" t="s">
        <v>214</v>
      </c>
      <c r="C60" s="81">
        <v>0</v>
      </c>
      <c r="D60" s="192"/>
      <c r="E60" s="202">
        <v>0.05</v>
      </c>
      <c r="F60" s="81">
        <v>-0.01</v>
      </c>
      <c r="G60" s="192"/>
      <c r="H60" s="202">
        <v>0.03</v>
      </c>
    </row>
    <row r="61" spans="2:8" x14ac:dyDescent="0.2">
      <c r="B61" s="193" t="s">
        <v>215</v>
      </c>
      <c r="C61" s="194" t="s">
        <v>172</v>
      </c>
      <c r="D61" s="195"/>
      <c r="E61" s="195" t="s">
        <v>105</v>
      </c>
      <c r="F61" s="194" t="s">
        <v>170</v>
      </c>
      <c r="G61" s="195"/>
      <c r="H61" s="195" t="s">
        <v>106</v>
      </c>
    </row>
    <row r="62" spans="2:8" x14ac:dyDescent="0.2">
      <c r="B62" s="184" t="s">
        <v>216</v>
      </c>
      <c r="C62" s="28">
        <v>1.1000000000000001</v>
      </c>
      <c r="D62" s="118"/>
      <c r="E62" s="118">
        <v>1.38</v>
      </c>
      <c r="F62" s="28">
        <v>1.1299999999999999</v>
      </c>
      <c r="G62" s="118"/>
      <c r="H62" s="118">
        <v>1.37</v>
      </c>
    </row>
    <row r="63" spans="2:8" ht="13.5" thickBot="1" x14ac:dyDescent="0.25">
      <c r="B63" s="183" t="s">
        <v>217</v>
      </c>
      <c r="C63" s="179">
        <v>0.72</v>
      </c>
      <c r="D63" s="180"/>
      <c r="E63" s="180">
        <v>0.82</v>
      </c>
      <c r="F63" s="179">
        <v>0.74</v>
      </c>
      <c r="G63" s="180"/>
      <c r="H63" s="180">
        <v>0.82</v>
      </c>
    </row>
    <row r="64" spans="2:8" ht="26.25" customHeight="1" x14ac:dyDescent="0.2">
      <c r="B64" s="243" t="s">
        <v>236</v>
      </c>
      <c r="C64" s="243"/>
      <c r="D64" s="243"/>
      <c r="E64" s="243"/>
      <c r="F64" s="243"/>
      <c r="G64" s="243"/>
      <c r="H64" s="243"/>
    </row>
    <row r="65" spans="2:8" ht="27.75" customHeight="1" x14ac:dyDescent="0.2">
      <c r="B65" s="244"/>
      <c r="C65" s="244"/>
      <c r="D65" s="244"/>
      <c r="E65" s="244"/>
      <c r="F65" s="244"/>
      <c r="G65" s="244"/>
      <c r="H65" s="244"/>
    </row>
    <row r="66" spans="2:8" x14ac:dyDescent="0.2">
      <c r="B66" s="196"/>
      <c r="C66" s="196"/>
      <c r="D66" s="196"/>
      <c r="E66" s="196"/>
    </row>
    <row r="67" spans="2:8" x14ac:dyDescent="0.2">
      <c r="B67" s="196"/>
      <c r="C67" s="196"/>
      <c r="D67" s="196"/>
      <c r="E67" s="196"/>
    </row>
    <row r="68" spans="2:8" ht="13.5" thickBot="1" x14ac:dyDescent="0.25">
      <c r="B68" s="107" t="s">
        <v>209</v>
      </c>
    </row>
    <row r="69" spans="2:8" ht="30" customHeight="1" thickBot="1" x14ac:dyDescent="0.25">
      <c r="B69" s="86" t="s">
        <v>241</v>
      </c>
      <c r="C69" s="6" t="s">
        <v>172</v>
      </c>
      <c r="D69" s="5" t="s">
        <v>105</v>
      </c>
      <c r="E69" s="32" t="s">
        <v>150</v>
      </c>
      <c r="F69" s="6" t="s">
        <v>170</v>
      </c>
      <c r="G69" s="5" t="s">
        <v>106</v>
      </c>
      <c r="H69" s="32" t="s">
        <v>150</v>
      </c>
    </row>
    <row r="70" spans="2:8" x14ac:dyDescent="0.2">
      <c r="B70" s="19" t="s">
        <v>100</v>
      </c>
      <c r="C70" s="101">
        <v>149.4</v>
      </c>
      <c r="D70" s="102">
        <v>147.6</v>
      </c>
      <c r="E70" s="33">
        <v>1.2E-2</v>
      </c>
      <c r="F70" s="101">
        <v>255.4</v>
      </c>
      <c r="G70" s="102">
        <v>253.5</v>
      </c>
      <c r="H70" s="33">
        <v>8.0000000000000002E-3</v>
      </c>
    </row>
    <row r="71" spans="2:8" x14ac:dyDescent="0.2">
      <c r="B71" s="34" t="s">
        <v>210</v>
      </c>
      <c r="C71" s="103">
        <v>115.2</v>
      </c>
      <c r="D71" s="104">
        <v>104.4</v>
      </c>
      <c r="E71" s="20">
        <v>0.104</v>
      </c>
      <c r="F71" s="103">
        <v>214.5</v>
      </c>
      <c r="G71" s="104">
        <v>203.8</v>
      </c>
      <c r="H71" s="20">
        <v>5.0999999999999997E-2</v>
      </c>
    </row>
    <row r="72" spans="2:8" ht="13.5" thickBot="1" x14ac:dyDescent="0.25">
      <c r="B72" s="36" t="s">
        <v>196</v>
      </c>
      <c r="C72" s="105">
        <v>264.60000000000002</v>
      </c>
      <c r="D72" s="106">
        <v>252</v>
      </c>
      <c r="E72" s="69">
        <v>0.05</v>
      </c>
      <c r="F72" s="105">
        <v>469.90000000000003</v>
      </c>
      <c r="G72" s="106">
        <v>457.3</v>
      </c>
      <c r="H72" s="69">
        <v>2.7E-2</v>
      </c>
    </row>
    <row r="73" spans="2:8" ht="14.25" customHeight="1" x14ac:dyDescent="0.2">
      <c r="B73" s="164" t="s">
        <v>194</v>
      </c>
      <c r="C73" s="165"/>
      <c r="D73" s="165"/>
      <c r="E73" s="165"/>
      <c r="F73" s="114"/>
      <c r="G73" s="114"/>
    </row>
    <row r="74" spans="2:8" x14ac:dyDescent="0.2">
      <c r="B74" s="112"/>
    </row>
    <row r="75" spans="2:8" x14ac:dyDescent="0.2">
      <c r="B75" s="112"/>
    </row>
    <row r="76" spans="2:8" ht="13.5" thickBot="1" x14ac:dyDescent="0.25">
      <c r="B76" s="107" t="s">
        <v>197</v>
      </c>
    </row>
    <row r="77" spans="2:8" ht="30" customHeight="1" thickBot="1" x14ac:dyDescent="0.25">
      <c r="B77" s="86" t="s">
        <v>241</v>
      </c>
      <c r="C77" s="6" t="s">
        <v>172</v>
      </c>
      <c r="D77" s="5" t="s">
        <v>105</v>
      </c>
      <c r="E77" s="32" t="s">
        <v>150</v>
      </c>
      <c r="F77" s="6" t="s">
        <v>170</v>
      </c>
      <c r="G77" s="5" t="s">
        <v>106</v>
      </c>
      <c r="H77" s="32" t="s">
        <v>150</v>
      </c>
    </row>
    <row r="78" spans="2:8" x14ac:dyDescent="0.2">
      <c r="B78" s="19" t="s">
        <v>198</v>
      </c>
      <c r="C78" s="101">
        <v>3.4</v>
      </c>
      <c r="D78" s="102">
        <v>2.5</v>
      </c>
      <c r="E78" s="33">
        <v>0.38</v>
      </c>
      <c r="F78" s="101">
        <v>6.6</v>
      </c>
      <c r="G78" s="102">
        <v>6.2954299999999996</v>
      </c>
      <c r="H78" s="33">
        <v>0.04</v>
      </c>
    </row>
    <row r="79" spans="2:8" x14ac:dyDescent="0.2">
      <c r="B79" s="139" t="s">
        <v>211</v>
      </c>
      <c r="C79" s="103">
        <v>23.900000000000002</v>
      </c>
      <c r="D79" s="104">
        <v>24.2</v>
      </c>
      <c r="E79" s="20">
        <v>-0.01</v>
      </c>
      <c r="F79" s="103">
        <v>47.199999999999996</v>
      </c>
      <c r="G79" s="104">
        <v>48.561351000000002</v>
      </c>
      <c r="H79" s="20">
        <v>-0.03</v>
      </c>
    </row>
    <row r="80" spans="2:8" ht="13.5" thickBot="1" x14ac:dyDescent="0.25">
      <c r="B80" s="183" t="s">
        <v>119</v>
      </c>
      <c r="C80" s="105">
        <v>27.3</v>
      </c>
      <c r="D80" s="106">
        <v>26.7</v>
      </c>
      <c r="E80" s="69">
        <v>0.02</v>
      </c>
      <c r="F80" s="105">
        <v>53.8</v>
      </c>
      <c r="G80" s="106">
        <v>54.856780999999998</v>
      </c>
      <c r="H80" s="69">
        <v>-0.02</v>
      </c>
    </row>
    <row r="81" spans="2:8" ht="13.5" thickBot="1" x14ac:dyDescent="0.25">
      <c r="B81" s="163" t="s">
        <v>199</v>
      </c>
      <c r="C81" s="168">
        <v>13</v>
      </c>
      <c r="D81" s="169">
        <v>12.8</v>
      </c>
      <c r="E81" s="160">
        <v>0.01</v>
      </c>
      <c r="F81" s="168">
        <v>25.9</v>
      </c>
      <c r="G81" s="169">
        <v>26</v>
      </c>
      <c r="H81" s="160">
        <v>-0.01</v>
      </c>
    </row>
    <row r="82" spans="2:8" ht="14.25" customHeight="1" x14ac:dyDescent="0.2">
      <c r="B82" s="170" t="s">
        <v>194</v>
      </c>
      <c r="C82" s="166"/>
      <c r="D82" s="166"/>
      <c r="E82" s="166"/>
      <c r="F82" s="167"/>
      <c r="G82" s="167"/>
    </row>
    <row r="83" spans="2:8" x14ac:dyDescent="0.2">
      <c r="B83" s="112"/>
    </row>
    <row r="84" spans="2:8" x14ac:dyDescent="0.2">
      <c r="B84" s="112"/>
    </row>
    <row r="85" spans="2:8" ht="13.5" thickBot="1" x14ac:dyDescent="0.25">
      <c r="B85" s="107" t="s">
        <v>200</v>
      </c>
    </row>
    <row r="86" spans="2:8" ht="30" customHeight="1" thickBot="1" x14ac:dyDescent="0.25">
      <c r="B86" s="86" t="s">
        <v>239</v>
      </c>
      <c r="C86" s="6" t="s">
        <v>172</v>
      </c>
      <c r="D86" s="5" t="s">
        <v>105</v>
      </c>
      <c r="E86" s="32" t="s">
        <v>150</v>
      </c>
      <c r="F86" s="6" t="s">
        <v>170</v>
      </c>
      <c r="G86" s="5" t="s">
        <v>106</v>
      </c>
      <c r="H86" s="32" t="s">
        <v>150</v>
      </c>
    </row>
    <row r="87" spans="2:8" x14ac:dyDescent="0.2">
      <c r="B87" s="22" t="s">
        <v>201</v>
      </c>
      <c r="C87" s="171">
        <v>2.5</v>
      </c>
      <c r="D87" s="172">
        <v>8.9</v>
      </c>
      <c r="E87" s="173">
        <v>-0.71</v>
      </c>
      <c r="F87" s="171">
        <v>-4.4000000000000004</v>
      </c>
      <c r="G87" s="172">
        <v>16.399999999999999</v>
      </c>
      <c r="H87" s="173">
        <v>-1.27</v>
      </c>
    </row>
    <row r="88" spans="2:8" x14ac:dyDescent="0.2">
      <c r="B88" s="19" t="s">
        <v>134</v>
      </c>
      <c r="C88" s="101">
        <v>2.6</v>
      </c>
      <c r="D88" s="102">
        <v>8.8000000000000007</v>
      </c>
      <c r="E88" s="120">
        <v>-0.7</v>
      </c>
      <c r="F88" s="101">
        <v>-4.5</v>
      </c>
      <c r="G88" s="102">
        <v>16.3</v>
      </c>
      <c r="H88" s="120">
        <v>-1.27</v>
      </c>
    </row>
    <row r="89" spans="2:8" x14ac:dyDescent="0.2">
      <c r="B89" s="19" t="s">
        <v>247</v>
      </c>
      <c r="C89" s="101">
        <v>13</v>
      </c>
      <c r="D89" s="102">
        <v>12.8</v>
      </c>
      <c r="E89" s="120">
        <v>0.01</v>
      </c>
      <c r="F89" s="101">
        <v>25.9</v>
      </c>
      <c r="G89" s="102">
        <v>26</v>
      </c>
      <c r="H89" s="120">
        <v>-0.01</v>
      </c>
    </row>
    <row r="90" spans="2:8" x14ac:dyDescent="0.2">
      <c r="B90" s="34" t="s">
        <v>202</v>
      </c>
      <c r="C90" s="103">
        <v>-3.2</v>
      </c>
      <c r="D90" s="104">
        <v>-3.2</v>
      </c>
      <c r="E90" s="174">
        <v>0.01</v>
      </c>
      <c r="F90" s="103">
        <v>-6.5</v>
      </c>
      <c r="G90" s="104">
        <v>-6.5</v>
      </c>
      <c r="H90" s="174">
        <v>-0.01</v>
      </c>
    </row>
    <row r="91" spans="2:8" ht="13.5" thickBot="1" x14ac:dyDescent="0.25">
      <c r="B91" s="9" t="s">
        <v>203</v>
      </c>
      <c r="C91" s="132">
        <v>12.399999999999999</v>
      </c>
      <c r="D91" s="133">
        <v>18.399999999999999</v>
      </c>
      <c r="E91" s="175">
        <v>-0.33</v>
      </c>
      <c r="F91" s="132">
        <v>14.899999999999999</v>
      </c>
      <c r="G91" s="133">
        <v>35.799999999999997</v>
      </c>
      <c r="H91" s="175">
        <v>-0.57999999999999996</v>
      </c>
    </row>
    <row r="92" spans="2:8" x14ac:dyDescent="0.2">
      <c r="B92" s="40"/>
      <c r="C92" s="176"/>
      <c r="D92" s="177"/>
      <c r="E92" s="178"/>
      <c r="F92" s="176"/>
      <c r="G92" s="177"/>
      <c r="H92" s="178"/>
    </row>
    <row r="93" spans="2:8" ht="13.5" thickBot="1" x14ac:dyDescent="0.25">
      <c r="B93" s="36" t="s">
        <v>204</v>
      </c>
      <c r="C93" s="179">
        <v>0.05</v>
      </c>
      <c r="D93" s="180">
        <v>0.08</v>
      </c>
      <c r="E93" s="181">
        <v>-0.36</v>
      </c>
      <c r="F93" s="179">
        <v>0.06</v>
      </c>
      <c r="G93" s="182">
        <v>0.16</v>
      </c>
      <c r="H93" s="38">
        <v>-0.6</v>
      </c>
    </row>
    <row r="94" spans="2:8" ht="14.25" customHeight="1" x14ac:dyDescent="0.2">
      <c r="B94" s="170" t="s">
        <v>194</v>
      </c>
      <c r="C94" s="166"/>
      <c r="D94" s="166"/>
      <c r="E94" s="166"/>
      <c r="F94" s="167"/>
      <c r="G94" s="167"/>
    </row>
  </sheetData>
  <mergeCells count="4">
    <mergeCell ref="D55:E55"/>
    <mergeCell ref="G55:H55"/>
    <mergeCell ref="B64:H64"/>
    <mergeCell ref="B65:H65"/>
  </mergeCells>
  <pageMargins left="0.70866141732283472" right="0.70866141732283472" top="0.74803149606299213" bottom="0.74803149606299213" header="0.31496062992125984" footer="0.31496062992125984"/>
  <pageSetup paperSize="9" scale="79" fitToHeight="2" orientation="portrait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41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G36"/>
  <sheetViews>
    <sheetView showGridLines="0" zoomScale="85" zoomScaleNormal="85" zoomScaleSheetLayoutView="85" workbookViewId="0">
      <selection activeCell="F11" sqref="F11"/>
    </sheetView>
  </sheetViews>
  <sheetFormatPr defaultRowHeight="12.75" x14ac:dyDescent="0.2"/>
  <cols>
    <col min="2" max="2" width="47.5703125" customWidth="1"/>
    <col min="3" max="6" width="10.7109375" customWidth="1"/>
  </cols>
  <sheetData>
    <row r="1" spans="2:7" x14ac:dyDescent="0.2">
      <c r="B1" s="1"/>
      <c r="C1" s="1"/>
      <c r="D1" s="1"/>
      <c r="E1" s="1"/>
      <c r="F1" s="1"/>
    </row>
    <row r="2" spans="2:7" ht="20.25" x14ac:dyDescent="0.3">
      <c r="B2" s="15" t="s">
        <v>28</v>
      </c>
      <c r="C2" s="1"/>
      <c r="D2" s="1"/>
      <c r="E2" s="1"/>
      <c r="F2" s="1"/>
    </row>
    <row r="3" spans="2:7" x14ac:dyDescent="0.2">
      <c r="B3" s="14" t="s">
        <v>159</v>
      </c>
      <c r="C3" s="1"/>
      <c r="D3" s="1"/>
      <c r="E3" s="1"/>
      <c r="F3" s="1"/>
    </row>
    <row r="4" spans="2:7" ht="13.5" thickBot="1" x14ac:dyDescent="0.25">
      <c r="B4" s="2"/>
      <c r="C4" s="1"/>
      <c r="D4" s="1"/>
      <c r="E4" s="1"/>
      <c r="F4" s="1"/>
    </row>
    <row r="5" spans="2:7" s="4" customFormat="1" ht="30" customHeight="1" thickBot="1" x14ac:dyDescent="0.25">
      <c r="B5" s="74" t="s">
        <v>242</v>
      </c>
      <c r="C5" s="141" t="s">
        <v>166</v>
      </c>
      <c r="D5" s="32" t="s">
        <v>153</v>
      </c>
      <c r="E5" s="141" t="s">
        <v>160</v>
      </c>
      <c r="F5" s="142" t="s">
        <v>154</v>
      </c>
      <c r="G5"/>
    </row>
    <row r="6" spans="2:7" x14ac:dyDescent="0.2">
      <c r="B6" s="40" t="s">
        <v>15</v>
      </c>
      <c r="C6" s="42">
        <v>264613</v>
      </c>
      <c r="D6" s="41">
        <v>251951</v>
      </c>
      <c r="E6" s="42">
        <v>469888</v>
      </c>
      <c r="F6" s="43">
        <v>457329</v>
      </c>
    </row>
    <row r="7" spans="2:7" x14ac:dyDescent="0.2">
      <c r="B7" s="34" t="s">
        <v>92</v>
      </c>
      <c r="C7" s="18">
        <v>129993</v>
      </c>
      <c r="D7" s="17">
        <v>112089</v>
      </c>
      <c r="E7" s="18">
        <v>225396</v>
      </c>
      <c r="F7" s="44">
        <v>200178</v>
      </c>
    </row>
    <row r="8" spans="2:7" ht="13.5" thickBot="1" x14ac:dyDescent="0.25">
      <c r="B8" s="9" t="s">
        <v>0</v>
      </c>
      <c r="C8" s="11">
        <v>134620</v>
      </c>
      <c r="D8" s="10">
        <v>139862</v>
      </c>
      <c r="E8" s="11">
        <v>244492</v>
      </c>
      <c r="F8" s="45">
        <v>257151</v>
      </c>
    </row>
    <row r="9" spans="2:7" x14ac:dyDescent="0.2">
      <c r="B9" s="22"/>
      <c r="C9" s="24"/>
      <c r="D9" s="23"/>
      <c r="E9" s="24"/>
      <c r="F9" s="39"/>
    </row>
    <row r="10" spans="2:7" x14ac:dyDescent="0.2">
      <c r="B10" s="19" t="s">
        <v>1</v>
      </c>
      <c r="C10" s="24">
        <v>52071</v>
      </c>
      <c r="D10" s="23">
        <v>46225</v>
      </c>
      <c r="E10" s="24">
        <v>95361</v>
      </c>
      <c r="F10" s="39">
        <v>89403</v>
      </c>
    </row>
    <row r="11" spans="2:7" x14ac:dyDescent="0.2">
      <c r="B11" s="19" t="s">
        <v>2</v>
      </c>
      <c r="C11" s="24">
        <v>18644</v>
      </c>
      <c r="D11" s="23">
        <v>21114</v>
      </c>
      <c r="E11" s="24">
        <v>37166</v>
      </c>
      <c r="F11" s="39">
        <v>42296</v>
      </c>
    </row>
    <row r="12" spans="2:7" x14ac:dyDescent="0.2">
      <c r="B12" s="19" t="s">
        <v>3</v>
      </c>
      <c r="C12" s="24">
        <v>25297</v>
      </c>
      <c r="D12" s="23">
        <v>21499</v>
      </c>
      <c r="E12" s="24">
        <v>35045</v>
      </c>
      <c r="F12" s="39">
        <v>30797</v>
      </c>
    </row>
    <row r="13" spans="2:7" x14ac:dyDescent="0.2">
      <c r="B13" s="34" t="s">
        <v>4</v>
      </c>
      <c r="C13" s="18">
        <v>38029</v>
      </c>
      <c r="D13" s="17">
        <v>40792</v>
      </c>
      <c r="E13" s="18">
        <v>81410</v>
      </c>
      <c r="F13" s="17">
        <v>82913</v>
      </c>
    </row>
    <row r="14" spans="2:7" x14ac:dyDescent="0.2">
      <c r="B14" s="8" t="s">
        <v>5</v>
      </c>
      <c r="C14" s="13">
        <v>134041</v>
      </c>
      <c r="D14" s="12">
        <v>129630</v>
      </c>
      <c r="E14" s="13">
        <v>248982</v>
      </c>
      <c r="F14" s="12">
        <v>245409</v>
      </c>
    </row>
    <row r="15" spans="2:7" x14ac:dyDescent="0.2">
      <c r="B15" s="34"/>
      <c r="C15" s="18"/>
      <c r="D15" s="17"/>
      <c r="E15" s="18"/>
      <c r="F15" s="44"/>
    </row>
    <row r="16" spans="2:7" ht="13.5" thickBot="1" x14ac:dyDescent="0.25">
      <c r="B16" s="9" t="s">
        <v>6</v>
      </c>
      <c r="C16" s="11">
        <v>579</v>
      </c>
      <c r="D16" s="10">
        <v>10232</v>
      </c>
      <c r="E16" s="11">
        <v>-4490</v>
      </c>
      <c r="F16" s="45">
        <v>11742</v>
      </c>
    </row>
    <row r="17" spans="2:6" x14ac:dyDescent="0.2">
      <c r="B17" s="22"/>
      <c r="C17" s="24"/>
      <c r="D17" s="23"/>
      <c r="E17" s="24"/>
      <c r="F17" s="39"/>
    </row>
    <row r="18" spans="2:6" x14ac:dyDescent="0.2">
      <c r="B18" s="19" t="s">
        <v>16</v>
      </c>
      <c r="C18" s="24">
        <v>-223</v>
      </c>
      <c r="D18" s="23">
        <v>10</v>
      </c>
      <c r="E18" s="24">
        <v>-427</v>
      </c>
      <c r="F18" s="39">
        <v>-1009</v>
      </c>
    </row>
    <row r="19" spans="2:6" x14ac:dyDescent="0.2">
      <c r="B19" s="19" t="s">
        <v>17</v>
      </c>
      <c r="C19" s="24">
        <v>301</v>
      </c>
      <c r="D19" s="23">
        <v>-306</v>
      </c>
      <c r="E19" s="24">
        <v>-2273</v>
      </c>
      <c r="F19" s="39">
        <v>-1482</v>
      </c>
    </row>
    <row r="20" spans="2:6" x14ac:dyDescent="0.2">
      <c r="B20" s="34" t="s">
        <v>18</v>
      </c>
      <c r="C20" s="18">
        <v>116</v>
      </c>
      <c r="D20" s="17">
        <v>-75</v>
      </c>
      <c r="E20" s="18">
        <v>213</v>
      </c>
      <c r="F20" s="44">
        <v>61</v>
      </c>
    </row>
    <row r="21" spans="2:6" ht="13.5" thickBot="1" x14ac:dyDescent="0.25">
      <c r="B21" s="9" t="s">
        <v>7</v>
      </c>
      <c r="C21" s="11">
        <v>773</v>
      </c>
      <c r="D21" s="10">
        <v>9861</v>
      </c>
      <c r="E21" s="11">
        <v>-6977</v>
      </c>
      <c r="F21" s="45">
        <v>9312</v>
      </c>
    </row>
    <row r="22" spans="2:6" x14ac:dyDescent="0.2">
      <c r="B22" s="22"/>
      <c r="C22" s="24"/>
      <c r="D22" s="23"/>
      <c r="E22" s="24"/>
      <c r="F22" s="39"/>
    </row>
    <row r="23" spans="2:6" x14ac:dyDescent="0.2">
      <c r="B23" s="139" t="s">
        <v>223</v>
      </c>
      <c r="C23" s="18">
        <v>1762</v>
      </c>
      <c r="D23" s="17">
        <v>-1010</v>
      </c>
      <c r="E23" s="18">
        <v>2607</v>
      </c>
      <c r="F23" s="44">
        <v>7094</v>
      </c>
    </row>
    <row r="24" spans="2:6" ht="13.5" thickBot="1" x14ac:dyDescent="0.25">
      <c r="B24" s="9" t="s">
        <v>8</v>
      </c>
      <c r="C24" s="11">
        <v>2535</v>
      </c>
      <c r="D24" s="10">
        <v>8851</v>
      </c>
      <c r="E24" s="11">
        <v>-4370</v>
      </c>
      <c r="F24" s="45">
        <v>16406</v>
      </c>
    </row>
    <row r="25" spans="2:6" x14ac:dyDescent="0.2">
      <c r="B25" s="19" t="s">
        <v>19</v>
      </c>
      <c r="C25" s="24"/>
      <c r="D25" s="23"/>
      <c r="E25" s="24"/>
      <c r="F25" s="39"/>
    </row>
    <row r="26" spans="2:6" x14ac:dyDescent="0.2">
      <c r="B26" s="31" t="s">
        <v>21</v>
      </c>
      <c r="C26" s="24">
        <v>2631</v>
      </c>
      <c r="D26" s="23">
        <v>8850</v>
      </c>
      <c r="E26" s="24">
        <v>-4514</v>
      </c>
      <c r="F26" s="39">
        <v>16344</v>
      </c>
    </row>
    <row r="27" spans="2:6" x14ac:dyDescent="0.2">
      <c r="B27" s="34" t="s">
        <v>20</v>
      </c>
      <c r="C27" s="18">
        <v>-96</v>
      </c>
      <c r="D27" s="17">
        <v>1</v>
      </c>
      <c r="E27" s="18">
        <v>144</v>
      </c>
      <c r="F27" s="44">
        <v>62</v>
      </c>
    </row>
    <row r="28" spans="2:6" ht="13.5" thickBot="1" x14ac:dyDescent="0.25">
      <c r="B28" s="9" t="s">
        <v>8</v>
      </c>
      <c r="C28" s="11">
        <v>2535</v>
      </c>
      <c r="D28" s="10">
        <v>8851</v>
      </c>
      <c r="E28" s="11">
        <v>-4370</v>
      </c>
      <c r="F28" s="45">
        <v>16406</v>
      </c>
    </row>
    <row r="29" spans="2:6" x14ac:dyDescent="0.2">
      <c r="B29" s="22"/>
      <c r="C29" s="24"/>
      <c r="D29" s="23"/>
      <c r="E29" s="24"/>
      <c r="F29" s="39"/>
    </row>
    <row r="30" spans="2:6" x14ac:dyDescent="0.2">
      <c r="B30" s="53" t="s">
        <v>29</v>
      </c>
      <c r="C30" s="26">
        <v>227240.41699999999</v>
      </c>
      <c r="D30" s="25">
        <v>222237.58199999999</v>
      </c>
      <c r="E30" s="26">
        <v>225842.69699999999</v>
      </c>
      <c r="F30" s="47">
        <v>222206.818</v>
      </c>
    </row>
    <row r="31" spans="2:6" x14ac:dyDescent="0.2">
      <c r="B31" s="53" t="s">
        <v>30</v>
      </c>
      <c r="C31" s="26">
        <v>234547.16500000001</v>
      </c>
      <c r="D31" s="25">
        <v>224520.85</v>
      </c>
      <c r="E31" s="26">
        <v>230407.38</v>
      </c>
      <c r="F31" s="47">
        <v>224361.111</v>
      </c>
    </row>
    <row r="32" spans="2:6" x14ac:dyDescent="0.2">
      <c r="B32" s="50"/>
      <c r="C32" s="52"/>
      <c r="D32" s="51"/>
      <c r="E32" s="52"/>
      <c r="F32" s="117"/>
    </row>
    <row r="33" spans="2:6" x14ac:dyDescent="0.2">
      <c r="B33" s="8" t="s">
        <v>93</v>
      </c>
      <c r="C33" s="26"/>
      <c r="D33" s="25"/>
      <c r="E33" s="26"/>
      <c r="F33" s="47"/>
    </row>
    <row r="34" spans="2:6" x14ac:dyDescent="0.2">
      <c r="B34" s="54" t="s">
        <v>88</v>
      </c>
      <c r="C34" s="28">
        <v>0.01</v>
      </c>
      <c r="D34" s="27">
        <v>0.04</v>
      </c>
      <c r="E34" s="28">
        <v>-0.02</v>
      </c>
      <c r="F34" s="118">
        <v>7.0000000000000007E-2</v>
      </c>
    </row>
    <row r="35" spans="2:6" ht="13.5" thickBot="1" x14ac:dyDescent="0.25">
      <c r="B35" s="55" t="s">
        <v>89</v>
      </c>
      <c r="C35" s="30">
        <v>0.01</v>
      </c>
      <c r="D35" s="29">
        <v>0.04</v>
      </c>
      <c r="E35" s="30">
        <v>-0.02</v>
      </c>
      <c r="F35" s="119">
        <v>7.0000000000000007E-2</v>
      </c>
    </row>
    <row r="36" spans="2:6" x14ac:dyDescent="0.2">
      <c r="B36" s="1"/>
      <c r="C36" s="1"/>
      <c r="D36" s="1"/>
      <c r="E36" s="1"/>
      <c r="F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39"/>
  <sheetViews>
    <sheetView showGridLines="0" zoomScale="85" zoomScaleNormal="85" zoomScaleSheetLayoutView="85" workbookViewId="0">
      <selection activeCell="F19" sqref="F19"/>
    </sheetView>
  </sheetViews>
  <sheetFormatPr defaultRowHeight="12.75" x14ac:dyDescent="0.2"/>
  <cols>
    <col min="2" max="2" width="47.5703125" customWidth="1"/>
    <col min="3" max="6" width="10.7109375" customWidth="1"/>
  </cols>
  <sheetData>
    <row r="1" spans="2:8" x14ac:dyDescent="0.2">
      <c r="B1" s="1"/>
      <c r="C1" s="1"/>
      <c r="D1" s="1"/>
      <c r="E1" s="1"/>
      <c r="F1" s="1"/>
    </row>
    <row r="2" spans="2:8" ht="20.25" x14ac:dyDescent="0.3">
      <c r="B2" s="15" t="s">
        <v>107</v>
      </c>
      <c r="C2" s="1"/>
      <c r="D2" s="1"/>
      <c r="E2" s="1"/>
      <c r="F2" s="1"/>
    </row>
    <row r="3" spans="2:8" x14ac:dyDescent="0.2">
      <c r="B3" s="14" t="s">
        <v>159</v>
      </c>
      <c r="C3" s="1"/>
      <c r="D3" s="1"/>
      <c r="E3" s="1"/>
      <c r="F3" s="1"/>
    </row>
    <row r="4" spans="2:8" ht="13.5" thickBot="1" x14ac:dyDescent="0.25">
      <c r="B4" s="2"/>
      <c r="C4" s="1"/>
      <c r="D4" s="1"/>
      <c r="E4" s="1"/>
      <c r="F4" s="1"/>
    </row>
    <row r="5" spans="2:8" s="4" customFormat="1" ht="30" customHeight="1" thickBot="1" x14ac:dyDescent="0.25">
      <c r="B5" s="74" t="s">
        <v>242</v>
      </c>
      <c r="C5" s="141" t="s">
        <v>166</v>
      </c>
      <c r="D5" s="32" t="s">
        <v>155</v>
      </c>
      <c r="E5" s="141" t="s">
        <v>160</v>
      </c>
      <c r="F5" s="142" t="s">
        <v>154</v>
      </c>
      <c r="G5"/>
      <c r="H5"/>
    </row>
    <row r="6" spans="2:8" x14ac:dyDescent="0.2">
      <c r="B6" s="40" t="s">
        <v>8</v>
      </c>
      <c r="C6" s="42">
        <v>2535</v>
      </c>
      <c r="D6" s="41">
        <v>8851</v>
      </c>
      <c r="E6" s="42">
        <v>-4370</v>
      </c>
      <c r="F6" s="43">
        <v>16406</v>
      </c>
    </row>
    <row r="7" spans="2:8" x14ac:dyDescent="0.2">
      <c r="B7" s="22" t="s">
        <v>111</v>
      </c>
      <c r="C7" s="24"/>
      <c r="D7" s="23" t="s">
        <v>108</v>
      </c>
      <c r="E7" s="24"/>
      <c r="F7" s="39"/>
    </row>
    <row r="8" spans="2:8" x14ac:dyDescent="0.2">
      <c r="B8" s="124" t="s">
        <v>112</v>
      </c>
      <c r="C8" s="24"/>
      <c r="D8" s="23" t="s">
        <v>108</v>
      </c>
      <c r="E8" s="24"/>
      <c r="F8" s="39"/>
    </row>
    <row r="9" spans="2:8" x14ac:dyDescent="0.2">
      <c r="B9" s="19" t="s">
        <v>152</v>
      </c>
      <c r="C9" s="24">
        <v>-610</v>
      </c>
      <c r="D9" s="23">
        <v>-466</v>
      </c>
      <c r="E9" s="24">
        <v>-610</v>
      </c>
      <c r="F9" s="39">
        <v>-466</v>
      </c>
    </row>
    <row r="10" spans="2:8" s="115" customFormat="1" x14ac:dyDescent="0.2">
      <c r="B10" s="21" t="s">
        <v>108</v>
      </c>
      <c r="C10" s="26"/>
      <c r="D10" s="25" t="s">
        <v>108</v>
      </c>
      <c r="E10" s="26"/>
      <c r="F10" s="25"/>
    </row>
    <row r="11" spans="2:8" x14ac:dyDescent="0.2">
      <c r="B11" s="124" t="s">
        <v>113</v>
      </c>
      <c r="C11" s="24"/>
      <c r="D11" s="23" t="s">
        <v>108</v>
      </c>
      <c r="E11" s="24"/>
      <c r="F11" s="39"/>
    </row>
    <row r="12" spans="2:8" x14ac:dyDescent="0.2">
      <c r="B12" s="19" t="s">
        <v>114</v>
      </c>
      <c r="C12" s="24">
        <v>-2462</v>
      </c>
      <c r="D12" s="23">
        <v>999</v>
      </c>
      <c r="E12" s="24">
        <v>6573</v>
      </c>
      <c r="F12" s="39">
        <v>2282</v>
      </c>
    </row>
    <row r="13" spans="2:8" x14ac:dyDescent="0.2">
      <c r="B13" s="8" t="s">
        <v>115</v>
      </c>
      <c r="C13" s="13">
        <v>-3072</v>
      </c>
      <c r="D13" s="12">
        <v>533</v>
      </c>
      <c r="E13" s="13">
        <v>5963</v>
      </c>
      <c r="F13" s="46">
        <v>1816</v>
      </c>
    </row>
    <row r="14" spans="2:8" x14ac:dyDescent="0.2">
      <c r="B14" s="34"/>
      <c r="C14" s="18"/>
      <c r="D14" s="17"/>
      <c r="E14" s="18"/>
      <c r="F14" s="44"/>
    </row>
    <row r="15" spans="2:8" ht="13.5" thickBot="1" x14ac:dyDescent="0.25">
      <c r="B15" s="9" t="s">
        <v>116</v>
      </c>
      <c r="C15" s="11">
        <v>-537</v>
      </c>
      <c r="D15" s="10">
        <v>9384</v>
      </c>
      <c r="E15" s="11">
        <v>1593</v>
      </c>
      <c r="F15" s="45">
        <v>18222</v>
      </c>
    </row>
    <row r="16" spans="2:8" x14ac:dyDescent="0.2">
      <c r="B16" s="19" t="s">
        <v>19</v>
      </c>
      <c r="C16" s="24"/>
      <c r="D16" s="23" t="s">
        <v>108</v>
      </c>
      <c r="E16" s="24"/>
      <c r="F16" s="39"/>
    </row>
    <row r="17" spans="2:6" x14ac:dyDescent="0.2">
      <c r="B17" s="31" t="s">
        <v>109</v>
      </c>
      <c r="C17" s="24">
        <v>-336</v>
      </c>
      <c r="D17" s="23">
        <v>9308</v>
      </c>
      <c r="E17" s="24">
        <v>1413</v>
      </c>
      <c r="F17" s="39">
        <v>18178</v>
      </c>
    </row>
    <row r="18" spans="2:6" x14ac:dyDescent="0.2">
      <c r="B18" s="34" t="s">
        <v>110</v>
      </c>
      <c r="C18" s="18">
        <v>-201</v>
      </c>
      <c r="D18" s="17">
        <v>76</v>
      </c>
      <c r="E18" s="18">
        <v>180</v>
      </c>
      <c r="F18" s="44">
        <v>44</v>
      </c>
    </row>
    <row r="19" spans="2:6" ht="15" thickBot="1" x14ac:dyDescent="0.25">
      <c r="B19" s="9" t="s">
        <v>117</v>
      </c>
      <c r="C19" s="11">
        <v>-537</v>
      </c>
      <c r="D19" s="10">
        <v>9384</v>
      </c>
      <c r="E19" s="11">
        <v>1593</v>
      </c>
      <c r="F19" s="45">
        <v>18222</v>
      </c>
    </row>
    <row r="20" spans="2:6" x14ac:dyDescent="0.2">
      <c r="B20" s="1"/>
      <c r="C20" s="1"/>
      <c r="D20" s="1"/>
      <c r="E20" s="1"/>
      <c r="F20" s="1"/>
    </row>
    <row r="21" spans="2:6" ht="14.25" x14ac:dyDescent="0.2">
      <c r="B21" s="140" t="s">
        <v>118</v>
      </c>
      <c r="F21" s="1"/>
    </row>
    <row r="22" spans="2:6" x14ac:dyDescent="0.2">
      <c r="F22" s="1"/>
    </row>
    <row r="23" spans="2:6" x14ac:dyDescent="0.2">
      <c r="F23" s="1"/>
    </row>
    <row r="24" spans="2:6" x14ac:dyDescent="0.2">
      <c r="F24" s="1"/>
    </row>
    <row r="25" spans="2:6" x14ac:dyDescent="0.2">
      <c r="F25" s="1"/>
    </row>
    <row r="26" spans="2:6" x14ac:dyDescent="0.2">
      <c r="F26" s="1"/>
    </row>
    <row r="27" spans="2:6" x14ac:dyDescent="0.2">
      <c r="F27" s="1"/>
    </row>
    <row r="28" spans="2:6" x14ac:dyDescent="0.2">
      <c r="F28" s="1"/>
    </row>
    <row r="29" spans="2:6" x14ac:dyDescent="0.2">
      <c r="F29" s="1"/>
    </row>
    <row r="30" spans="2:6" x14ac:dyDescent="0.2">
      <c r="F30" s="1"/>
    </row>
    <row r="31" spans="2:6" x14ac:dyDescent="0.2">
      <c r="F31" s="1"/>
    </row>
    <row r="32" spans="2:6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49"/>
  <sheetViews>
    <sheetView showGridLines="0" topLeftCell="A16" zoomScale="70" zoomScaleNormal="70" zoomScaleSheetLayoutView="70" workbookViewId="0">
      <selection activeCell="E48" sqref="E48"/>
    </sheetView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6" x14ac:dyDescent="0.2">
      <c r="B1" s="1"/>
      <c r="C1" s="1"/>
      <c r="D1" s="1"/>
      <c r="E1" s="1"/>
      <c r="F1" s="1"/>
    </row>
    <row r="2" spans="2:6" ht="20.25" x14ac:dyDescent="0.3">
      <c r="B2" s="15" t="s">
        <v>31</v>
      </c>
      <c r="C2" s="15"/>
      <c r="D2" s="15"/>
      <c r="E2" s="1"/>
      <c r="F2" s="1"/>
    </row>
    <row r="3" spans="2:6" x14ac:dyDescent="0.2">
      <c r="B3" s="14" t="s">
        <v>238</v>
      </c>
      <c r="C3" s="14"/>
      <c r="D3" s="14"/>
      <c r="E3" s="1"/>
      <c r="F3" s="1"/>
    </row>
    <row r="4" spans="2:6" ht="13.5" thickBot="1" x14ac:dyDescent="0.25">
      <c r="B4" s="2"/>
      <c r="C4" s="2"/>
      <c r="D4" s="2"/>
      <c r="E4" s="1"/>
      <c r="F4" s="1"/>
    </row>
    <row r="5" spans="2:6" s="4" customFormat="1" ht="30" customHeight="1" thickBot="1" x14ac:dyDescent="0.25">
      <c r="B5" s="74" t="s">
        <v>242</v>
      </c>
      <c r="C5" s="74"/>
      <c r="D5" s="74"/>
      <c r="E5" s="143" t="s">
        <v>169</v>
      </c>
      <c r="F5" s="144" t="s">
        <v>168</v>
      </c>
    </row>
    <row r="6" spans="2:6" x14ac:dyDescent="0.2">
      <c r="B6" s="199" t="s">
        <v>224</v>
      </c>
      <c r="C6" s="199"/>
      <c r="D6" s="199"/>
      <c r="E6" s="13"/>
      <c r="F6" s="46"/>
    </row>
    <row r="7" spans="2:6" x14ac:dyDescent="0.2">
      <c r="B7" s="138" t="s">
        <v>34</v>
      </c>
      <c r="C7" s="138"/>
      <c r="D7" s="138"/>
      <c r="E7" s="24">
        <v>381569</v>
      </c>
      <c r="F7" s="39">
        <v>381569</v>
      </c>
    </row>
    <row r="8" spans="2:6" x14ac:dyDescent="0.2">
      <c r="B8" s="138" t="s">
        <v>35</v>
      </c>
      <c r="C8" s="138"/>
      <c r="D8" s="138"/>
      <c r="E8" s="24">
        <v>807822</v>
      </c>
      <c r="F8" s="39">
        <v>800583</v>
      </c>
    </row>
    <row r="9" spans="2:6" x14ac:dyDescent="0.2">
      <c r="B9" s="138" t="s">
        <v>36</v>
      </c>
      <c r="C9" s="138"/>
      <c r="D9" s="138"/>
      <c r="E9" s="24">
        <v>34599</v>
      </c>
      <c r="F9" s="39">
        <v>30294</v>
      </c>
    </row>
    <row r="10" spans="2:6" x14ac:dyDescent="0.2">
      <c r="B10" s="138" t="s">
        <v>37</v>
      </c>
      <c r="C10" s="138"/>
      <c r="D10" s="138"/>
      <c r="E10" s="24">
        <v>30224</v>
      </c>
      <c r="F10" s="39">
        <v>18438</v>
      </c>
    </row>
    <row r="11" spans="2:6" x14ac:dyDescent="0.2">
      <c r="B11" s="139" t="s">
        <v>38</v>
      </c>
      <c r="C11" s="139"/>
      <c r="D11" s="139"/>
      <c r="E11" s="18">
        <v>3720</v>
      </c>
      <c r="F11" s="44">
        <v>3289</v>
      </c>
    </row>
    <row r="12" spans="2:6" ht="13.5" thickBot="1" x14ac:dyDescent="0.25">
      <c r="B12" s="145" t="s">
        <v>45</v>
      </c>
      <c r="C12" s="145"/>
      <c r="D12" s="145"/>
      <c r="E12" s="11">
        <v>1257934</v>
      </c>
      <c r="F12" s="45">
        <v>1234173</v>
      </c>
    </row>
    <row r="13" spans="2:6" x14ac:dyDescent="0.2">
      <c r="B13" s="200"/>
      <c r="C13" s="200"/>
      <c r="D13" s="200"/>
      <c r="E13" s="24"/>
      <c r="F13" s="39"/>
    </row>
    <row r="14" spans="2:6" x14ac:dyDescent="0.2">
      <c r="B14" s="200" t="s">
        <v>225</v>
      </c>
      <c r="C14" s="200"/>
      <c r="D14" s="200"/>
      <c r="E14" s="24"/>
      <c r="F14" s="39"/>
    </row>
    <row r="15" spans="2:6" x14ac:dyDescent="0.2">
      <c r="B15" s="138" t="s">
        <v>40</v>
      </c>
      <c r="C15" s="138"/>
      <c r="D15" s="138"/>
      <c r="E15" s="24">
        <v>48488</v>
      </c>
      <c r="F15" s="39">
        <v>46575</v>
      </c>
    </row>
    <row r="16" spans="2:6" x14ac:dyDescent="0.2">
      <c r="B16" s="138" t="s">
        <v>41</v>
      </c>
      <c r="C16" s="138"/>
      <c r="D16" s="138"/>
      <c r="E16" s="24">
        <v>164908</v>
      </c>
      <c r="F16" s="39">
        <v>133266</v>
      </c>
    </row>
    <row r="17" spans="2:6" x14ac:dyDescent="0.2">
      <c r="B17" s="138" t="s">
        <v>42</v>
      </c>
      <c r="C17" s="138"/>
      <c r="D17" s="138"/>
      <c r="E17" s="24">
        <v>32239</v>
      </c>
      <c r="F17" s="39">
        <v>33198</v>
      </c>
    </row>
    <row r="18" spans="2:6" x14ac:dyDescent="0.2">
      <c r="B18" s="138" t="s">
        <v>43</v>
      </c>
      <c r="C18" s="138"/>
      <c r="D18" s="138"/>
      <c r="E18" s="24">
        <v>218</v>
      </c>
      <c r="F18" s="39">
        <v>1186</v>
      </c>
    </row>
    <row r="19" spans="2:6" x14ac:dyDescent="0.2">
      <c r="B19" s="139" t="s">
        <v>44</v>
      </c>
      <c r="C19" s="139"/>
      <c r="D19" s="139"/>
      <c r="E19" s="18">
        <v>121627</v>
      </c>
      <c r="F19" s="44">
        <v>152949</v>
      </c>
    </row>
    <row r="20" spans="2:6" ht="13.5" thickBot="1" x14ac:dyDescent="0.25">
      <c r="B20" s="145" t="s">
        <v>46</v>
      </c>
      <c r="C20" s="145"/>
      <c r="D20" s="145"/>
      <c r="E20" s="11">
        <v>367480</v>
      </c>
      <c r="F20" s="45">
        <v>367174</v>
      </c>
    </row>
    <row r="21" spans="2:6" x14ac:dyDescent="0.2">
      <c r="B21" s="200"/>
      <c r="C21" s="200"/>
      <c r="D21" s="200"/>
      <c r="E21" s="24"/>
      <c r="F21" s="39"/>
    </row>
    <row r="22" spans="2:6" x14ac:dyDescent="0.2">
      <c r="B22" s="201" t="s">
        <v>47</v>
      </c>
      <c r="C22" s="201"/>
      <c r="D22" s="201"/>
      <c r="E22" s="48">
        <v>1625414</v>
      </c>
      <c r="F22" s="49">
        <v>1601347</v>
      </c>
    </row>
    <row r="23" spans="2:6" x14ac:dyDescent="0.2">
      <c r="B23" s="200"/>
      <c r="C23" s="200"/>
      <c r="D23" s="200"/>
      <c r="E23" s="24"/>
      <c r="F23" s="39"/>
    </row>
    <row r="24" spans="2:6" x14ac:dyDescent="0.2">
      <c r="B24" s="200" t="s">
        <v>226</v>
      </c>
      <c r="C24" s="200"/>
      <c r="D24" s="200"/>
      <c r="E24" s="24"/>
      <c r="F24" s="39"/>
    </row>
    <row r="25" spans="2:6" x14ac:dyDescent="0.2">
      <c r="B25" s="138" t="s">
        <v>49</v>
      </c>
      <c r="C25" s="138"/>
      <c r="D25" s="138"/>
      <c r="E25" s="24">
        <v>45784</v>
      </c>
      <c r="F25" s="39">
        <v>44714</v>
      </c>
    </row>
    <row r="26" spans="2:6" x14ac:dyDescent="0.2">
      <c r="B26" s="138" t="s">
        <v>50</v>
      </c>
      <c r="C26" s="138"/>
      <c r="D26" s="138"/>
      <c r="E26" s="24">
        <v>1024896</v>
      </c>
      <c r="F26" s="39">
        <v>986683</v>
      </c>
    </row>
    <row r="27" spans="2:6" x14ac:dyDescent="0.2">
      <c r="B27" s="190" t="s">
        <v>51</v>
      </c>
      <c r="C27" s="190"/>
      <c r="D27" s="190"/>
      <c r="E27" s="26">
        <v>220177</v>
      </c>
      <c r="F27" s="47">
        <v>202289</v>
      </c>
    </row>
    <row r="28" spans="2:6" x14ac:dyDescent="0.2">
      <c r="B28" s="139" t="s">
        <v>52</v>
      </c>
      <c r="C28" s="139"/>
      <c r="D28" s="139"/>
      <c r="E28" s="18">
        <v>-354662</v>
      </c>
      <c r="F28" s="44">
        <v>-335163</v>
      </c>
    </row>
    <row r="29" spans="2:6" x14ac:dyDescent="0.2">
      <c r="B29" s="200" t="s">
        <v>54</v>
      </c>
      <c r="C29" s="200"/>
      <c r="D29" s="200"/>
      <c r="E29" s="57">
        <v>936195</v>
      </c>
      <c r="F29" s="58">
        <v>898523</v>
      </c>
    </row>
    <row r="30" spans="2:6" x14ac:dyDescent="0.2">
      <c r="B30" s="139" t="s">
        <v>53</v>
      </c>
      <c r="C30" s="139"/>
      <c r="D30" s="139"/>
      <c r="E30" s="18">
        <v>2248</v>
      </c>
      <c r="F30" s="44">
        <v>2073</v>
      </c>
    </row>
    <row r="31" spans="2:6" ht="13.5" thickBot="1" x14ac:dyDescent="0.25">
      <c r="B31" s="145" t="s">
        <v>55</v>
      </c>
      <c r="C31" s="145"/>
      <c r="D31" s="145"/>
      <c r="E31" s="11">
        <v>938443</v>
      </c>
      <c r="F31" s="45">
        <v>900596</v>
      </c>
    </row>
    <row r="32" spans="2:6" x14ac:dyDescent="0.2">
      <c r="B32" s="200"/>
      <c r="C32" s="200"/>
      <c r="D32" s="200"/>
      <c r="E32" s="24"/>
      <c r="F32" s="39"/>
    </row>
    <row r="33" spans="2:6" x14ac:dyDescent="0.2">
      <c r="B33" s="200" t="s">
        <v>227</v>
      </c>
      <c r="C33" s="200"/>
      <c r="D33" s="200"/>
      <c r="E33" s="24"/>
      <c r="F33" s="39"/>
    </row>
    <row r="34" spans="2:6" x14ac:dyDescent="0.2">
      <c r="B34" s="138" t="s">
        <v>56</v>
      </c>
      <c r="C34" s="138"/>
      <c r="D34" s="138"/>
      <c r="E34" s="24">
        <v>44089</v>
      </c>
      <c r="F34" s="39">
        <v>48925</v>
      </c>
    </row>
    <row r="35" spans="2:6" x14ac:dyDescent="0.2">
      <c r="B35" s="138" t="s">
        <v>57</v>
      </c>
      <c r="C35" s="138"/>
      <c r="D35" s="138"/>
      <c r="E35" s="24">
        <v>162366</v>
      </c>
      <c r="F35" s="39">
        <v>166551</v>
      </c>
    </row>
    <row r="36" spans="2:6" x14ac:dyDescent="0.2">
      <c r="B36" s="138" t="s">
        <v>58</v>
      </c>
      <c r="C36" s="138"/>
      <c r="D36" s="138"/>
      <c r="E36" s="24">
        <v>48667</v>
      </c>
      <c r="F36" s="39">
        <v>48496</v>
      </c>
    </row>
    <row r="37" spans="2:6" x14ac:dyDescent="0.2">
      <c r="B37" s="139" t="s">
        <v>59</v>
      </c>
      <c r="C37" s="139"/>
      <c r="D37" s="139"/>
      <c r="E37" s="18">
        <v>62983</v>
      </c>
      <c r="F37" s="44">
        <v>54963</v>
      </c>
    </row>
    <row r="38" spans="2:6" ht="13.5" thickBot="1" x14ac:dyDescent="0.25">
      <c r="B38" s="145" t="s">
        <v>60</v>
      </c>
      <c r="C38" s="145"/>
      <c r="D38" s="145"/>
      <c r="E38" s="11">
        <v>318105</v>
      </c>
      <c r="F38" s="45">
        <v>318935</v>
      </c>
    </row>
    <row r="39" spans="2:6" x14ac:dyDescent="0.2">
      <c r="B39" s="200"/>
      <c r="C39" s="200"/>
      <c r="D39" s="200"/>
      <c r="E39" s="24"/>
      <c r="F39" s="39"/>
    </row>
    <row r="40" spans="2:6" x14ac:dyDescent="0.2">
      <c r="B40" s="200" t="s">
        <v>228</v>
      </c>
      <c r="C40" s="200"/>
      <c r="D40" s="200"/>
      <c r="E40" s="24"/>
      <c r="F40" s="39"/>
    </row>
    <row r="41" spans="2:6" x14ac:dyDescent="0.2">
      <c r="B41" s="138" t="s">
        <v>61</v>
      </c>
      <c r="C41" s="138"/>
      <c r="D41" s="138"/>
      <c r="E41" s="24">
        <v>101679</v>
      </c>
      <c r="F41" s="39">
        <v>88218</v>
      </c>
    </row>
    <row r="42" spans="2:6" x14ac:dyDescent="0.2">
      <c r="B42" s="138" t="s">
        <v>62</v>
      </c>
      <c r="C42" s="138"/>
      <c r="D42" s="138"/>
      <c r="E42" s="24">
        <v>25985</v>
      </c>
      <c r="F42" s="39">
        <v>18113</v>
      </c>
    </row>
    <row r="43" spans="2:6" x14ac:dyDescent="0.2">
      <c r="B43" s="138" t="s">
        <v>58</v>
      </c>
      <c r="C43" s="138"/>
      <c r="D43" s="138"/>
      <c r="E43" s="24">
        <v>27327</v>
      </c>
      <c r="F43" s="39">
        <v>34074</v>
      </c>
    </row>
    <row r="44" spans="2:6" x14ac:dyDescent="0.2">
      <c r="B44" s="138" t="s">
        <v>59</v>
      </c>
      <c r="C44" s="138"/>
      <c r="D44" s="138"/>
      <c r="E44" s="24">
        <v>82170</v>
      </c>
      <c r="F44" s="39">
        <v>90717</v>
      </c>
    </row>
    <row r="45" spans="2:6" x14ac:dyDescent="0.2">
      <c r="B45" s="139" t="s">
        <v>156</v>
      </c>
      <c r="C45" s="139"/>
      <c r="D45" s="139"/>
      <c r="E45" s="18">
        <v>131705</v>
      </c>
      <c r="F45" s="44">
        <v>150694</v>
      </c>
    </row>
    <row r="46" spans="2:6" ht="13.5" thickBot="1" x14ac:dyDescent="0.25">
      <c r="B46" s="145" t="s">
        <v>63</v>
      </c>
      <c r="C46" s="145"/>
      <c r="D46" s="145"/>
      <c r="E46" s="11">
        <v>368866</v>
      </c>
      <c r="F46" s="45">
        <v>381816</v>
      </c>
    </row>
    <row r="47" spans="2:6" x14ac:dyDescent="0.2">
      <c r="B47" s="200"/>
      <c r="C47" s="200"/>
      <c r="D47" s="200"/>
      <c r="E47" s="24"/>
      <c r="F47" s="39"/>
    </row>
    <row r="48" spans="2:6" x14ac:dyDescent="0.2">
      <c r="B48" s="201" t="s">
        <v>64</v>
      </c>
      <c r="C48" s="201"/>
      <c r="D48" s="201"/>
      <c r="E48" s="48">
        <v>1625414</v>
      </c>
      <c r="F48" s="49">
        <v>1601347</v>
      </c>
    </row>
    <row r="49" spans="2:6" x14ac:dyDescent="0.2">
      <c r="B49" s="1"/>
      <c r="C49" s="1"/>
      <c r="D49" s="1"/>
      <c r="E49" s="1"/>
      <c r="F49" s="1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38"/>
  <sheetViews>
    <sheetView showGridLines="0" topLeftCell="A4" zoomScale="85" zoomScaleNormal="85" zoomScaleSheetLayoutView="85" workbookViewId="0">
      <selection activeCell="E14" sqref="E14"/>
    </sheetView>
  </sheetViews>
  <sheetFormatPr defaultRowHeight="12.75" x14ac:dyDescent="0.2"/>
  <cols>
    <col min="2" max="2" width="47.5703125" customWidth="1"/>
    <col min="3" max="8" width="10.710937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5" t="s">
        <v>65</v>
      </c>
      <c r="C2" s="1"/>
      <c r="D2" s="1"/>
      <c r="E2" s="1"/>
      <c r="F2" s="1"/>
      <c r="G2" s="1"/>
      <c r="H2" s="1"/>
    </row>
    <row r="3" spans="2:9" x14ac:dyDescent="0.2">
      <c r="B3" s="14" t="s">
        <v>159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30" customHeight="1" thickBot="1" x14ac:dyDescent="0.25">
      <c r="B5" s="74" t="s">
        <v>242</v>
      </c>
      <c r="C5" s="5"/>
      <c r="D5" s="5"/>
      <c r="E5" s="141" t="s">
        <v>166</v>
      </c>
      <c r="F5" s="32" t="s">
        <v>155</v>
      </c>
      <c r="G5" s="141" t="s">
        <v>160</v>
      </c>
      <c r="H5" s="142" t="s">
        <v>154</v>
      </c>
      <c r="I5"/>
    </row>
    <row r="6" spans="2:9" x14ac:dyDescent="0.2">
      <c r="B6" s="209" t="s">
        <v>66</v>
      </c>
      <c r="C6" s="210"/>
      <c r="D6" s="210"/>
      <c r="E6" s="211">
        <v>579</v>
      </c>
      <c r="F6" s="210">
        <v>10232</v>
      </c>
      <c r="G6" s="24">
        <v>-4490</v>
      </c>
      <c r="H6" s="39">
        <v>11742</v>
      </c>
    </row>
    <row r="7" spans="2:9" x14ac:dyDescent="0.2">
      <c r="B7" s="209"/>
      <c r="C7" s="210"/>
      <c r="D7" s="210"/>
      <c r="E7" s="211"/>
      <c r="F7" s="210"/>
      <c r="G7" s="24"/>
      <c r="H7" s="39"/>
    </row>
    <row r="8" spans="2:9" x14ac:dyDescent="0.2">
      <c r="B8" s="209" t="s">
        <v>229</v>
      </c>
      <c r="C8" s="210"/>
      <c r="D8" s="210"/>
      <c r="E8" s="211">
        <v>1974</v>
      </c>
      <c r="F8" s="210">
        <v>-34</v>
      </c>
      <c r="G8" s="24">
        <v>3944</v>
      </c>
      <c r="H8" s="39">
        <v>331</v>
      </c>
    </row>
    <row r="9" spans="2:9" x14ac:dyDescent="0.2">
      <c r="B9" s="209" t="s">
        <v>67</v>
      </c>
      <c r="C9" s="210"/>
      <c r="D9" s="210"/>
      <c r="E9" s="211">
        <v>27262</v>
      </c>
      <c r="F9" s="210">
        <v>26673</v>
      </c>
      <c r="G9" s="24">
        <v>53755</v>
      </c>
      <c r="H9" s="39">
        <v>54856</v>
      </c>
    </row>
    <row r="10" spans="2:9" x14ac:dyDescent="0.2">
      <c r="B10" s="209" t="s">
        <v>68</v>
      </c>
      <c r="C10" s="210"/>
      <c r="D10" s="210"/>
      <c r="E10" s="211">
        <v>-1116</v>
      </c>
      <c r="F10" s="210">
        <v>-184</v>
      </c>
      <c r="G10" s="24">
        <v>-4825</v>
      </c>
      <c r="H10" s="39">
        <v>5415</v>
      </c>
    </row>
    <row r="11" spans="2:9" x14ac:dyDescent="0.2">
      <c r="B11" s="209" t="s">
        <v>69</v>
      </c>
      <c r="C11" s="210"/>
      <c r="D11" s="210"/>
      <c r="E11" s="211">
        <v>1124</v>
      </c>
      <c r="F11" s="210">
        <v>447</v>
      </c>
      <c r="G11" s="24">
        <v>2070</v>
      </c>
      <c r="H11" s="39">
        <v>1385</v>
      </c>
    </row>
    <row r="12" spans="2:9" x14ac:dyDescent="0.2">
      <c r="B12" s="209" t="s">
        <v>70</v>
      </c>
      <c r="C12" s="210"/>
      <c r="D12" s="210"/>
      <c r="E12" s="211"/>
      <c r="F12" s="210"/>
      <c r="G12" s="24"/>
      <c r="H12" s="39"/>
    </row>
    <row r="13" spans="2:9" x14ac:dyDescent="0.2">
      <c r="B13" s="212" t="s">
        <v>71</v>
      </c>
      <c r="C13" s="210"/>
      <c r="D13" s="210"/>
      <c r="E13" s="211">
        <v>-1547</v>
      </c>
      <c r="F13" s="210">
        <v>5578</v>
      </c>
      <c r="G13" s="24">
        <v>-724</v>
      </c>
      <c r="H13" s="39">
        <v>2423</v>
      </c>
    </row>
    <row r="14" spans="2:9" x14ac:dyDescent="0.2">
      <c r="B14" s="212" t="s">
        <v>72</v>
      </c>
      <c r="C14" s="210"/>
      <c r="D14" s="210"/>
      <c r="E14" s="211">
        <f>-53574+8906</f>
        <v>-44668</v>
      </c>
      <c r="F14" s="210">
        <v>-38045</v>
      </c>
      <c r="G14" s="24">
        <f>-40363+8906</f>
        <v>-31457</v>
      </c>
      <c r="H14" s="39">
        <v>-26837</v>
      </c>
    </row>
    <row r="15" spans="2:9" ht="14.25" x14ac:dyDescent="0.2">
      <c r="B15" s="213" t="s">
        <v>104</v>
      </c>
      <c r="C15" s="214"/>
      <c r="D15" s="214"/>
      <c r="E15" s="215">
        <f>53207-8906</f>
        <v>44301</v>
      </c>
      <c r="F15" s="216">
        <v>33703</v>
      </c>
      <c r="G15" s="18">
        <f>6645-8906</f>
        <v>-2261</v>
      </c>
      <c r="H15" s="44">
        <v>-23665</v>
      </c>
    </row>
    <row r="16" spans="2:9" ht="13.5" thickBot="1" x14ac:dyDescent="0.25">
      <c r="B16" s="217" t="s">
        <v>75</v>
      </c>
      <c r="C16" s="218"/>
      <c r="D16" s="218"/>
      <c r="E16" s="219">
        <v>27909</v>
      </c>
      <c r="F16" s="218">
        <v>38370</v>
      </c>
      <c r="G16" s="11">
        <v>16012</v>
      </c>
      <c r="H16" s="45">
        <v>25650</v>
      </c>
    </row>
    <row r="17" spans="2:8" x14ac:dyDescent="0.2">
      <c r="B17" s="220"/>
      <c r="C17" s="210"/>
      <c r="D17" s="210"/>
      <c r="E17" s="211"/>
      <c r="F17" s="210"/>
      <c r="G17" s="24"/>
      <c r="H17" s="39"/>
    </row>
    <row r="18" spans="2:8" x14ac:dyDescent="0.2">
      <c r="B18" s="209" t="s">
        <v>73</v>
      </c>
      <c r="C18" s="210"/>
      <c r="D18" s="210"/>
      <c r="E18" s="211">
        <v>173</v>
      </c>
      <c r="F18" s="210">
        <v>1061</v>
      </c>
      <c r="G18" s="24">
        <v>289</v>
      </c>
      <c r="H18" s="39">
        <v>1164</v>
      </c>
    </row>
    <row r="19" spans="2:8" x14ac:dyDescent="0.2">
      <c r="B19" s="209" t="s">
        <v>167</v>
      </c>
      <c r="C19" s="210"/>
      <c r="D19" s="210"/>
      <c r="E19" s="211">
        <v>-315</v>
      </c>
      <c r="F19" s="210">
        <v>-824</v>
      </c>
      <c r="G19" s="24">
        <v>-554</v>
      </c>
      <c r="H19" s="39">
        <v>-1719</v>
      </c>
    </row>
    <row r="20" spans="2:8" x14ac:dyDescent="0.2">
      <c r="B20" s="221" t="s">
        <v>230</v>
      </c>
      <c r="C20" s="214"/>
      <c r="D20" s="214"/>
      <c r="E20" s="215">
        <v>20</v>
      </c>
      <c r="F20" s="216">
        <v>-5364</v>
      </c>
      <c r="G20" s="18">
        <v>-1189</v>
      </c>
      <c r="H20" s="44">
        <v>-6490</v>
      </c>
    </row>
    <row r="21" spans="2:8" ht="13.5" thickBot="1" x14ac:dyDescent="0.25">
      <c r="B21" s="217" t="s">
        <v>74</v>
      </c>
      <c r="C21" s="218"/>
      <c r="D21" s="218"/>
      <c r="E21" s="219">
        <v>27787</v>
      </c>
      <c r="F21" s="218">
        <v>33243</v>
      </c>
      <c r="G21" s="11">
        <v>14558</v>
      </c>
      <c r="H21" s="45">
        <v>18605</v>
      </c>
    </row>
    <row r="22" spans="2:8" x14ac:dyDescent="0.2">
      <c r="B22" s="220"/>
      <c r="C22" s="210"/>
      <c r="D22" s="210"/>
      <c r="E22" s="211"/>
      <c r="F22" s="210"/>
      <c r="G22" s="24"/>
      <c r="H22" s="39"/>
    </row>
    <row r="23" spans="2:8" x14ac:dyDescent="0.2">
      <c r="B23" s="209" t="s">
        <v>76</v>
      </c>
      <c r="C23" s="210"/>
      <c r="D23" s="210"/>
      <c r="E23" s="211">
        <v>-22120</v>
      </c>
      <c r="F23" s="210">
        <v>-21999</v>
      </c>
      <c r="G23" s="24">
        <v>-40911</v>
      </c>
      <c r="H23" s="39">
        <v>-42396</v>
      </c>
    </row>
    <row r="24" spans="2:8" x14ac:dyDescent="0.2">
      <c r="B24" s="209" t="s">
        <v>77</v>
      </c>
      <c r="C24" s="210"/>
      <c r="D24" s="210"/>
      <c r="E24" s="211">
        <v>-5026</v>
      </c>
      <c r="F24" s="210">
        <v>-3767</v>
      </c>
      <c r="G24" s="24">
        <v>-10188</v>
      </c>
      <c r="H24" s="39">
        <v>-7249</v>
      </c>
    </row>
    <row r="25" spans="2:8" x14ac:dyDescent="0.2">
      <c r="B25" s="209" t="s">
        <v>151</v>
      </c>
      <c r="C25" s="210"/>
      <c r="D25" s="210"/>
      <c r="E25" s="211">
        <v>-16961</v>
      </c>
      <c r="F25" s="210">
        <v>-1262</v>
      </c>
      <c r="G25" s="24">
        <v>-16961</v>
      </c>
      <c r="H25" s="39">
        <v>-1263</v>
      </c>
    </row>
    <row r="26" spans="2:8" ht="13.5" thickBot="1" x14ac:dyDescent="0.25">
      <c r="B26" s="217" t="s">
        <v>95</v>
      </c>
      <c r="C26" s="218"/>
      <c r="D26" s="218"/>
      <c r="E26" s="219">
        <v>-44107</v>
      </c>
      <c r="F26" s="218">
        <v>-27028</v>
      </c>
      <c r="G26" s="11">
        <v>-68060</v>
      </c>
      <c r="H26" s="45">
        <v>-50908</v>
      </c>
    </row>
    <row r="27" spans="2:8" x14ac:dyDescent="0.2">
      <c r="B27" s="220"/>
      <c r="C27" s="210"/>
      <c r="D27" s="210"/>
      <c r="E27" s="211"/>
      <c r="F27" s="210"/>
      <c r="G27" s="24"/>
      <c r="H27" s="39"/>
    </row>
    <row r="28" spans="2:8" x14ac:dyDescent="0.2">
      <c r="B28" s="240" t="s">
        <v>235</v>
      </c>
      <c r="C28" s="210"/>
      <c r="D28" s="210"/>
      <c r="E28" s="211">
        <v>5000</v>
      </c>
      <c r="F28" s="210">
        <v>0</v>
      </c>
      <c r="G28" s="24">
        <v>-5000</v>
      </c>
      <c r="H28" s="39">
        <v>0</v>
      </c>
    </row>
    <row r="29" spans="2:8" x14ac:dyDescent="0.2">
      <c r="B29" s="209" t="s">
        <v>232</v>
      </c>
      <c r="C29" s="210"/>
      <c r="D29" s="210"/>
      <c r="E29" s="211">
        <v>-126</v>
      </c>
      <c r="F29" s="210">
        <v>0</v>
      </c>
      <c r="G29" s="24">
        <v>-126</v>
      </c>
      <c r="H29" s="39">
        <v>0</v>
      </c>
    </row>
    <row r="30" spans="2:8" x14ac:dyDescent="0.2">
      <c r="B30" s="221" t="s">
        <v>78</v>
      </c>
      <c r="C30" s="214"/>
      <c r="D30" s="214"/>
      <c r="E30" s="215">
        <v>15680</v>
      </c>
      <c r="F30" s="216">
        <v>399</v>
      </c>
      <c r="G30" s="18">
        <v>26878</v>
      </c>
      <c r="H30" s="44">
        <v>452</v>
      </c>
    </row>
    <row r="31" spans="2:8" ht="13.5" thickBot="1" x14ac:dyDescent="0.25">
      <c r="B31" s="217" t="s">
        <v>96</v>
      </c>
      <c r="C31" s="218"/>
      <c r="D31" s="218"/>
      <c r="E31" s="219">
        <v>20554</v>
      </c>
      <c r="F31" s="218">
        <v>399</v>
      </c>
      <c r="G31" s="11">
        <v>21752</v>
      </c>
      <c r="H31" s="45">
        <v>452</v>
      </c>
    </row>
    <row r="32" spans="2:8" x14ac:dyDescent="0.2">
      <c r="B32" s="220"/>
      <c r="C32" s="210"/>
      <c r="D32" s="210"/>
      <c r="E32" s="211"/>
      <c r="F32" s="210"/>
      <c r="G32" s="24"/>
      <c r="H32" s="39"/>
    </row>
    <row r="33" spans="2:8" x14ac:dyDescent="0.2">
      <c r="B33" s="222" t="s">
        <v>231</v>
      </c>
      <c r="C33" s="223"/>
      <c r="D33" s="223"/>
      <c r="E33" s="224">
        <v>4234</v>
      </c>
      <c r="F33" s="225">
        <v>6614</v>
      </c>
      <c r="G33" s="13">
        <v>-31750</v>
      </c>
      <c r="H33" s="46">
        <v>-31851</v>
      </c>
    </row>
    <row r="34" spans="2:8" x14ac:dyDescent="0.2">
      <c r="B34" s="226" t="s">
        <v>158</v>
      </c>
      <c r="C34" s="223"/>
      <c r="D34" s="223"/>
      <c r="E34" s="227">
        <v>117367</v>
      </c>
      <c r="F34" s="228">
        <v>219279</v>
      </c>
      <c r="G34" s="26">
        <v>152949</v>
      </c>
      <c r="H34" s="47">
        <v>257785</v>
      </c>
    </row>
    <row r="35" spans="2:8" x14ac:dyDescent="0.2">
      <c r="B35" s="221" t="s">
        <v>91</v>
      </c>
      <c r="C35" s="214"/>
      <c r="D35" s="214"/>
      <c r="E35" s="215">
        <v>26</v>
      </c>
      <c r="F35" s="216">
        <v>431</v>
      </c>
      <c r="G35" s="18">
        <v>428</v>
      </c>
      <c r="H35" s="44">
        <v>390</v>
      </c>
    </row>
    <row r="36" spans="2:8" ht="13.5" thickBot="1" x14ac:dyDescent="0.25">
      <c r="B36" s="217" t="s">
        <v>79</v>
      </c>
      <c r="C36" s="218"/>
      <c r="D36" s="218"/>
      <c r="E36" s="219">
        <v>121627</v>
      </c>
      <c r="F36" s="218">
        <v>226324</v>
      </c>
      <c r="G36" s="11">
        <v>121627</v>
      </c>
      <c r="H36" s="45">
        <v>226324</v>
      </c>
    </row>
    <row r="37" spans="2:8" x14ac:dyDescent="0.2">
      <c r="B37" s="53"/>
      <c r="C37" s="51"/>
    </row>
    <row r="38" spans="2:8" ht="14.25" x14ac:dyDescent="0.2">
      <c r="B38" s="3" t="s">
        <v>94</v>
      </c>
      <c r="C38" s="1"/>
      <c r="D38" s="1"/>
      <c r="E38" s="1"/>
      <c r="F38" s="1"/>
      <c r="G38" s="1"/>
      <c r="H38" s="1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0"/>
  <sheetViews>
    <sheetView showGridLines="0" topLeftCell="A10" zoomScale="85" zoomScaleNormal="85" zoomScaleSheetLayoutView="70" workbookViewId="0">
      <selection activeCell="I39" sqref="I39"/>
    </sheetView>
  </sheetViews>
  <sheetFormatPr defaultRowHeight="12.75" x14ac:dyDescent="0.2"/>
  <cols>
    <col min="2" max="2" width="47.5703125" customWidth="1"/>
    <col min="3" max="7" width="12.5703125" customWidth="1"/>
    <col min="8" max="8" width="13.85546875" customWidth="1"/>
    <col min="9" max="9" width="12.5703125" customWidth="1"/>
  </cols>
  <sheetData>
    <row r="1" spans="2:9" x14ac:dyDescent="0.2">
      <c r="B1" s="1"/>
      <c r="C1" s="1"/>
      <c r="D1" s="1"/>
      <c r="E1" s="1"/>
      <c r="F1" s="1"/>
      <c r="G1" s="1"/>
      <c r="H1" s="1"/>
      <c r="I1" s="1"/>
    </row>
    <row r="2" spans="2:9" ht="20.25" x14ac:dyDescent="0.3">
      <c r="B2" s="15" t="s">
        <v>148</v>
      </c>
      <c r="C2" s="15"/>
      <c r="D2" s="15"/>
      <c r="E2" s="15"/>
      <c r="F2" s="15"/>
      <c r="G2" s="15"/>
      <c r="H2" s="15"/>
      <c r="I2" s="15"/>
    </row>
    <row r="3" spans="2:9" x14ac:dyDescent="0.2">
      <c r="B3" s="14" t="s">
        <v>238</v>
      </c>
      <c r="C3" s="14"/>
      <c r="D3" s="14"/>
      <c r="E3" s="14"/>
      <c r="F3" s="14"/>
      <c r="G3" s="14"/>
      <c r="H3" s="14"/>
      <c r="I3" s="14"/>
    </row>
    <row r="4" spans="2:9" ht="13.5" thickBot="1" x14ac:dyDescent="0.25">
      <c r="B4" s="2"/>
      <c r="C4" s="2"/>
      <c r="D4" s="2"/>
      <c r="E4" s="2"/>
      <c r="F4" s="2"/>
      <c r="G4" s="2"/>
      <c r="H4" s="2"/>
      <c r="I4" s="2"/>
    </row>
    <row r="5" spans="2:9" s="4" customFormat="1" ht="30" customHeight="1" thickBot="1" x14ac:dyDescent="0.25">
      <c r="B5" s="74" t="s">
        <v>242</v>
      </c>
      <c r="C5" s="125" t="s">
        <v>49</v>
      </c>
      <c r="D5" s="125" t="s">
        <v>50</v>
      </c>
      <c r="E5" s="125" t="s">
        <v>146</v>
      </c>
      <c r="F5" s="125" t="s">
        <v>52</v>
      </c>
      <c r="G5" s="125" t="s">
        <v>119</v>
      </c>
      <c r="H5" s="125" t="s">
        <v>53</v>
      </c>
      <c r="I5" s="125" t="s">
        <v>120</v>
      </c>
    </row>
    <row r="6" spans="2:9" x14ac:dyDescent="0.2">
      <c r="B6" s="229" t="s">
        <v>128</v>
      </c>
      <c r="C6" s="230">
        <v>44435</v>
      </c>
      <c r="D6" s="230">
        <v>977087</v>
      </c>
      <c r="E6" s="230">
        <v>160087</v>
      </c>
      <c r="F6" s="230">
        <v>-329463</v>
      </c>
      <c r="G6" s="230">
        <f>SUM(C6:F6)</f>
        <v>852146</v>
      </c>
      <c r="H6" s="230">
        <v>2115</v>
      </c>
      <c r="I6" s="230">
        <f>SUM(G6:H6)</f>
        <v>854261</v>
      </c>
    </row>
    <row r="7" spans="2:9" x14ac:dyDescent="0.2">
      <c r="B7" s="231"/>
      <c r="C7" s="210"/>
      <c r="D7" s="210"/>
      <c r="E7" s="210"/>
      <c r="F7" s="210"/>
      <c r="G7" s="210"/>
      <c r="H7" s="210"/>
      <c r="I7" s="210"/>
    </row>
    <row r="8" spans="2:9" x14ac:dyDescent="0.2">
      <c r="B8" s="232" t="s">
        <v>121</v>
      </c>
      <c r="C8" s="210"/>
      <c r="D8" s="210"/>
      <c r="E8" s="210"/>
      <c r="F8" s="210"/>
      <c r="G8" s="210"/>
      <c r="H8" s="210"/>
      <c r="I8" s="210"/>
    </row>
    <row r="9" spans="2:9" x14ac:dyDescent="0.2">
      <c r="B9" s="233" t="s">
        <v>157</v>
      </c>
      <c r="C9" s="210">
        <v>0</v>
      </c>
      <c r="D9" s="210">
        <v>0</v>
      </c>
      <c r="E9" s="210">
        <v>0</v>
      </c>
      <c r="F9" s="210">
        <v>16344</v>
      </c>
      <c r="G9" s="210">
        <v>16344</v>
      </c>
      <c r="H9" s="210">
        <v>62</v>
      </c>
      <c r="I9" s="210">
        <f>SUM(G9:H9)</f>
        <v>16406</v>
      </c>
    </row>
    <row r="10" spans="2:9" x14ac:dyDescent="0.2">
      <c r="B10" s="232" t="s">
        <v>122</v>
      </c>
      <c r="C10" s="210"/>
      <c r="D10" s="210"/>
      <c r="E10" s="210"/>
      <c r="F10" s="210"/>
      <c r="G10" s="210"/>
      <c r="H10" s="210"/>
      <c r="I10" s="210"/>
    </row>
    <row r="11" spans="2:9" x14ac:dyDescent="0.2">
      <c r="B11" s="233" t="s">
        <v>114</v>
      </c>
      <c r="C11" s="210">
        <v>0</v>
      </c>
      <c r="D11" s="210">
        <v>0</v>
      </c>
      <c r="E11" s="210">
        <v>2300</v>
      </c>
      <c r="F11" s="210">
        <v>0</v>
      </c>
      <c r="G11" s="210">
        <f>SUM(C11:F11)</f>
        <v>2300</v>
      </c>
      <c r="H11" s="210">
        <v>-18</v>
      </c>
      <c r="I11" s="210">
        <f>SUM(G11:H11)</f>
        <v>2282</v>
      </c>
    </row>
    <row r="12" spans="2:9" x14ac:dyDescent="0.2">
      <c r="B12" s="234" t="s">
        <v>123</v>
      </c>
      <c r="C12" s="216">
        <v>0</v>
      </c>
      <c r="D12" s="216">
        <v>0</v>
      </c>
      <c r="E12" s="216">
        <v>0</v>
      </c>
      <c r="F12" s="216">
        <v>-466</v>
      </c>
      <c r="G12" s="216">
        <f>SUM(C12:F12)</f>
        <v>-466</v>
      </c>
      <c r="H12" s="216">
        <v>0</v>
      </c>
      <c r="I12" s="216">
        <f>SUM(G12:H12)</f>
        <v>-466</v>
      </c>
    </row>
    <row r="13" spans="2:9" x14ac:dyDescent="0.2">
      <c r="B13" s="231" t="s">
        <v>124</v>
      </c>
      <c r="C13" s="230">
        <f t="shared" ref="C13:I13" si="0">SUM(C11:C12)</f>
        <v>0</v>
      </c>
      <c r="D13" s="230">
        <f t="shared" si="0"/>
        <v>0</v>
      </c>
      <c r="E13" s="230">
        <f t="shared" si="0"/>
        <v>2300</v>
      </c>
      <c r="F13" s="230">
        <f t="shared" si="0"/>
        <v>-466</v>
      </c>
      <c r="G13" s="230">
        <f t="shared" si="0"/>
        <v>1834</v>
      </c>
      <c r="H13" s="230">
        <f t="shared" si="0"/>
        <v>-18</v>
      </c>
      <c r="I13" s="230">
        <f t="shared" si="0"/>
        <v>1816</v>
      </c>
    </row>
    <row r="14" spans="2:9" x14ac:dyDescent="0.2">
      <c r="B14" s="234" t="s">
        <v>108</v>
      </c>
      <c r="C14" s="216"/>
      <c r="D14" s="216"/>
      <c r="E14" s="216"/>
      <c r="F14" s="216"/>
      <c r="G14" s="216"/>
      <c r="H14" s="216"/>
      <c r="I14" s="216"/>
    </row>
    <row r="15" spans="2:9" x14ac:dyDescent="0.2">
      <c r="B15" s="231" t="s">
        <v>125</v>
      </c>
      <c r="C15" s="225">
        <f t="shared" ref="C15:I15" si="1">+C9+C13</f>
        <v>0</v>
      </c>
      <c r="D15" s="225">
        <f t="shared" si="1"/>
        <v>0</v>
      </c>
      <c r="E15" s="225">
        <f t="shared" si="1"/>
        <v>2300</v>
      </c>
      <c r="F15" s="225">
        <f>+F9+F13</f>
        <v>15878</v>
      </c>
      <c r="G15" s="225">
        <f t="shared" si="1"/>
        <v>18178</v>
      </c>
      <c r="H15" s="225">
        <f t="shared" si="1"/>
        <v>44</v>
      </c>
      <c r="I15" s="225">
        <f t="shared" si="1"/>
        <v>18222</v>
      </c>
    </row>
    <row r="16" spans="2:9" x14ac:dyDescent="0.2">
      <c r="B16" s="232" t="s">
        <v>126</v>
      </c>
      <c r="C16" s="210"/>
      <c r="D16" s="210"/>
      <c r="E16" s="210"/>
      <c r="F16" s="210"/>
      <c r="G16" s="210"/>
      <c r="H16" s="210"/>
      <c r="I16" s="210"/>
    </row>
    <row r="17" spans="2:9" x14ac:dyDescent="0.2">
      <c r="B17" s="233" t="s">
        <v>127</v>
      </c>
      <c r="C17" s="210">
        <v>27</v>
      </c>
      <c r="D17" s="210">
        <v>700</v>
      </c>
      <c r="E17" s="210">
        <v>570</v>
      </c>
      <c r="F17" s="210">
        <v>731</v>
      </c>
      <c r="G17" s="210">
        <f>SUM(C17:F17)</f>
        <v>2028</v>
      </c>
      <c r="H17" s="210">
        <v>0</v>
      </c>
      <c r="I17" s="210">
        <f>SUM(G17:H17)</f>
        <v>2028</v>
      </c>
    </row>
    <row r="18" spans="2:9" x14ac:dyDescent="0.2">
      <c r="B18" s="233"/>
      <c r="C18" s="210"/>
      <c r="D18" s="210"/>
      <c r="E18" s="210"/>
      <c r="F18" s="210"/>
      <c r="G18" s="210"/>
      <c r="H18" s="210"/>
      <c r="I18" s="210"/>
    </row>
    <row r="19" spans="2:9" x14ac:dyDescent="0.2">
      <c r="B19" s="235" t="s">
        <v>233</v>
      </c>
      <c r="C19" s="210"/>
      <c r="D19" s="210"/>
      <c r="E19" s="210"/>
      <c r="F19" s="210"/>
      <c r="G19" s="210"/>
      <c r="H19" s="210"/>
      <c r="I19" s="210"/>
    </row>
    <row r="20" spans="2:9" x14ac:dyDescent="0.2">
      <c r="B20" s="234" t="s">
        <v>234</v>
      </c>
      <c r="C20" s="210">
        <v>0</v>
      </c>
      <c r="D20" s="210">
        <v>0</v>
      </c>
      <c r="E20" s="210">
        <v>18919</v>
      </c>
      <c r="F20" s="210">
        <f>-E20</f>
        <v>-18919</v>
      </c>
      <c r="G20" s="216">
        <f>SUM(C20:F20)</f>
        <v>0</v>
      </c>
      <c r="H20" s="216">
        <v>0</v>
      </c>
      <c r="I20" s="216">
        <f>SUM(G20:H20)</f>
        <v>0</v>
      </c>
    </row>
    <row r="21" spans="2:9" ht="13.5" thickBot="1" x14ac:dyDescent="0.25">
      <c r="B21" s="236" t="s">
        <v>149</v>
      </c>
      <c r="C21" s="237">
        <f>SUM(C6,C15,C17)+C20</f>
        <v>44462</v>
      </c>
      <c r="D21" s="237">
        <f t="shared" ref="D21:I21" si="2">SUM(D6,D15,D17)+D20</f>
        <v>977787</v>
      </c>
      <c r="E21" s="237">
        <f t="shared" si="2"/>
        <v>181876</v>
      </c>
      <c r="F21" s="237">
        <f t="shared" si="2"/>
        <v>-331773</v>
      </c>
      <c r="G21" s="237">
        <f t="shared" si="2"/>
        <v>872352</v>
      </c>
      <c r="H21" s="237">
        <f t="shared" si="2"/>
        <v>2159</v>
      </c>
      <c r="I21" s="237">
        <f t="shared" si="2"/>
        <v>874511</v>
      </c>
    </row>
    <row r="22" spans="2:9" ht="13.5" thickBot="1" x14ac:dyDescent="0.25">
      <c r="B22" s="238" t="s">
        <v>108</v>
      </c>
      <c r="C22" s="239"/>
      <c r="D22" s="239"/>
      <c r="E22" s="239"/>
      <c r="F22" s="239"/>
      <c r="G22" s="239"/>
      <c r="H22" s="239"/>
      <c r="I22" s="239"/>
    </row>
    <row r="23" spans="2:9" x14ac:dyDescent="0.2">
      <c r="B23" s="229" t="s">
        <v>164</v>
      </c>
      <c r="C23" s="230">
        <v>44714</v>
      </c>
      <c r="D23" s="230">
        <v>986683</v>
      </c>
      <c r="E23" s="230">
        <v>202289</v>
      </c>
      <c r="F23" s="230">
        <v>-335163</v>
      </c>
      <c r="G23" s="230">
        <v>898523</v>
      </c>
      <c r="H23" s="230">
        <v>2073</v>
      </c>
      <c r="I23" s="230">
        <v>900596</v>
      </c>
    </row>
    <row r="24" spans="2:9" x14ac:dyDescent="0.2">
      <c r="B24" s="231"/>
      <c r="C24" s="210"/>
      <c r="D24" s="210"/>
      <c r="E24" s="210"/>
      <c r="F24" s="210"/>
      <c r="G24" s="210"/>
      <c r="H24" s="210"/>
      <c r="I24" s="210"/>
    </row>
    <row r="25" spans="2:9" x14ac:dyDescent="0.2">
      <c r="B25" s="232" t="s">
        <v>121</v>
      </c>
      <c r="C25" s="210"/>
      <c r="D25" s="210"/>
      <c r="E25" s="210"/>
      <c r="F25" s="210"/>
      <c r="G25" s="210"/>
      <c r="H25" s="210"/>
      <c r="I25" s="210"/>
    </row>
    <row r="26" spans="2:9" x14ac:dyDescent="0.2">
      <c r="B26" s="233" t="s">
        <v>157</v>
      </c>
      <c r="C26" s="210">
        <v>0</v>
      </c>
      <c r="D26" s="210">
        <v>0</v>
      </c>
      <c r="E26" s="210">
        <v>0</v>
      </c>
      <c r="F26" s="210">
        <v>-4514</v>
      </c>
      <c r="G26" s="210">
        <f>SUM(C26:F26)</f>
        <v>-4514</v>
      </c>
      <c r="H26" s="210">
        <v>144</v>
      </c>
      <c r="I26" s="210">
        <f>SUM(G26:H26)</f>
        <v>-4370</v>
      </c>
    </row>
    <row r="27" spans="2:9" x14ac:dyDescent="0.2">
      <c r="B27" s="232" t="s">
        <v>122</v>
      </c>
      <c r="C27" s="210"/>
      <c r="D27" s="210"/>
      <c r="E27" s="210"/>
      <c r="F27" s="210"/>
      <c r="G27" s="210"/>
      <c r="H27" s="210"/>
      <c r="I27" s="210"/>
    </row>
    <row r="28" spans="2:9" x14ac:dyDescent="0.2">
      <c r="B28" s="233" t="s">
        <v>114</v>
      </c>
      <c r="C28" s="210">
        <v>0</v>
      </c>
      <c r="D28" s="210">
        <v>0</v>
      </c>
      <c r="E28" s="210">
        <v>6537</v>
      </c>
      <c r="F28" s="210">
        <v>0</v>
      </c>
      <c r="G28" s="210">
        <f>SUM(C28:F28)</f>
        <v>6537</v>
      </c>
      <c r="H28" s="210">
        <v>36</v>
      </c>
      <c r="I28" s="210">
        <f>SUM(G28:H28)</f>
        <v>6573</v>
      </c>
    </row>
    <row r="29" spans="2:9" x14ac:dyDescent="0.2">
      <c r="B29" s="234" t="s">
        <v>123</v>
      </c>
      <c r="C29" s="216">
        <v>0</v>
      </c>
      <c r="D29" s="216">
        <v>0</v>
      </c>
      <c r="E29" s="216">
        <v>0</v>
      </c>
      <c r="F29" s="216">
        <v>-610</v>
      </c>
      <c r="G29" s="216">
        <f>SUM(C29:F29)</f>
        <v>-610</v>
      </c>
      <c r="H29" s="216">
        <v>0</v>
      </c>
      <c r="I29" s="216">
        <f>SUM(G29:H29)</f>
        <v>-610</v>
      </c>
    </row>
    <row r="30" spans="2:9" x14ac:dyDescent="0.2">
      <c r="B30" s="231" t="s">
        <v>124</v>
      </c>
      <c r="C30" s="230">
        <f t="shared" ref="C30:I30" si="3">SUM(C28:C29)</f>
        <v>0</v>
      </c>
      <c r="D30" s="230">
        <f t="shared" si="3"/>
        <v>0</v>
      </c>
      <c r="E30" s="230">
        <f t="shared" si="3"/>
        <v>6537</v>
      </c>
      <c r="F30" s="230">
        <f t="shared" si="3"/>
        <v>-610</v>
      </c>
      <c r="G30" s="230">
        <f t="shared" si="3"/>
        <v>5927</v>
      </c>
      <c r="H30" s="230">
        <f t="shared" si="3"/>
        <v>36</v>
      </c>
      <c r="I30" s="230">
        <f t="shared" si="3"/>
        <v>5963</v>
      </c>
    </row>
    <row r="31" spans="2:9" x14ac:dyDescent="0.2">
      <c r="B31" s="234" t="s">
        <v>108</v>
      </c>
      <c r="C31" s="216"/>
      <c r="D31" s="216"/>
      <c r="E31" s="216"/>
      <c r="F31" s="216"/>
      <c r="G31" s="216"/>
      <c r="H31" s="216"/>
      <c r="I31" s="216"/>
    </row>
    <row r="32" spans="2:9" x14ac:dyDescent="0.2">
      <c r="B32" s="231" t="s">
        <v>125</v>
      </c>
      <c r="C32" s="225">
        <f t="shared" ref="C32:I32" si="4">+C26+C30</f>
        <v>0</v>
      </c>
      <c r="D32" s="225">
        <f t="shared" si="4"/>
        <v>0</v>
      </c>
      <c r="E32" s="225">
        <f t="shared" si="4"/>
        <v>6537</v>
      </c>
      <c r="F32" s="225">
        <f t="shared" si="4"/>
        <v>-5124</v>
      </c>
      <c r="G32" s="225">
        <f t="shared" si="4"/>
        <v>1413</v>
      </c>
      <c r="H32" s="225">
        <f t="shared" si="4"/>
        <v>180</v>
      </c>
      <c r="I32" s="225">
        <f t="shared" si="4"/>
        <v>1593</v>
      </c>
    </row>
    <row r="33" spans="2:9" x14ac:dyDescent="0.2">
      <c r="B33" s="232" t="s">
        <v>126</v>
      </c>
      <c r="C33" s="210"/>
      <c r="D33" s="210"/>
      <c r="E33" s="210"/>
      <c r="F33" s="210"/>
      <c r="G33" s="210"/>
      <c r="H33" s="210"/>
      <c r="I33" s="210"/>
    </row>
    <row r="34" spans="2:9" x14ac:dyDescent="0.2">
      <c r="B34" s="233" t="s">
        <v>232</v>
      </c>
      <c r="C34" s="210">
        <v>0</v>
      </c>
      <c r="D34" s="210">
        <v>0</v>
      </c>
      <c r="E34" s="210">
        <v>0</v>
      </c>
      <c r="F34" s="210">
        <v>126</v>
      </c>
      <c r="G34" s="210">
        <f>SUM(C34:F34)</f>
        <v>126</v>
      </c>
      <c r="H34" s="210">
        <v>-5</v>
      </c>
      <c r="I34" s="210">
        <f>SUM(G34:H34)</f>
        <v>121</v>
      </c>
    </row>
    <row r="35" spans="2:9" x14ac:dyDescent="0.2">
      <c r="B35" s="233" t="s">
        <v>127</v>
      </c>
      <c r="C35" s="210">
        <v>1070</v>
      </c>
      <c r="D35" s="210">
        <v>38213</v>
      </c>
      <c r="E35" s="210">
        <v>-10335</v>
      </c>
      <c r="F35" s="210">
        <v>7185</v>
      </c>
      <c r="G35" s="210">
        <f>SUM(C35:F35)</f>
        <v>36133</v>
      </c>
      <c r="H35" s="210">
        <v>0</v>
      </c>
      <c r="I35" s="210">
        <f>SUM(G35:H35)</f>
        <v>36133</v>
      </c>
    </row>
    <row r="36" spans="2:9" x14ac:dyDescent="0.2">
      <c r="B36" s="233"/>
      <c r="C36" s="210"/>
      <c r="D36" s="210"/>
      <c r="E36" s="210"/>
      <c r="F36" s="210"/>
      <c r="G36" s="210"/>
      <c r="H36" s="210"/>
      <c r="I36" s="210"/>
    </row>
    <row r="37" spans="2:9" x14ac:dyDescent="0.2">
      <c r="B37" s="235" t="s">
        <v>233</v>
      </c>
      <c r="C37" s="210"/>
      <c r="D37" s="210"/>
      <c r="E37" s="210"/>
      <c r="F37" s="210"/>
      <c r="G37" s="210"/>
      <c r="H37" s="210"/>
      <c r="I37" s="210"/>
    </row>
    <row r="38" spans="2:9" x14ac:dyDescent="0.2">
      <c r="B38" s="234" t="s">
        <v>234</v>
      </c>
      <c r="C38" s="210">
        <v>0</v>
      </c>
      <c r="D38" s="210">
        <v>0</v>
      </c>
      <c r="E38" s="210">
        <v>21686</v>
      </c>
      <c r="F38" s="210">
        <f>-E38</f>
        <v>-21686</v>
      </c>
      <c r="G38" s="210">
        <f>SUM(C38:F38)</f>
        <v>0</v>
      </c>
      <c r="H38" s="210">
        <v>0</v>
      </c>
      <c r="I38" s="210">
        <f>SUM(G38:H38)</f>
        <v>0</v>
      </c>
    </row>
    <row r="39" spans="2:9" ht="13.5" thickBot="1" x14ac:dyDescent="0.25">
      <c r="B39" s="236" t="s">
        <v>165</v>
      </c>
      <c r="C39" s="237">
        <f>SUM(C23,C32,C35)+C38+C34</f>
        <v>45784</v>
      </c>
      <c r="D39" s="237">
        <f t="shared" ref="D39:I39" si="5">SUM(D23,D32,D35)+D38+D34</f>
        <v>1024896</v>
      </c>
      <c r="E39" s="237">
        <f t="shared" si="5"/>
        <v>220177</v>
      </c>
      <c r="F39" s="237">
        <f t="shared" si="5"/>
        <v>-354662</v>
      </c>
      <c r="G39" s="237">
        <f t="shared" si="5"/>
        <v>936195</v>
      </c>
      <c r="H39" s="237">
        <f t="shared" si="5"/>
        <v>2248</v>
      </c>
      <c r="I39" s="237">
        <f t="shared" si="5"/>
        <v>938443</v>
      </c>
    </row>
    <row r="40" spans="2:9" ht="14.25" x14ac:dyDescent="0.2">
      <c r="B40" t="s">
        <v>147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N35"/>
  <sheetViews>
    <sheetView showGridLines="0" zoomScale="85" zoomScaleNormal="85" zoomScaleSheetLayoutView="85" workbookViewId="0">
      <selection activeCell="C7" sqref="C7"/>
    </sheetView>
  </sheetViews>
  <sheetFormatPr defaultRowHeight="12.75" x14ac:dyDescent="0.2"/>
  <cols>
    <col min="2" max="2" width="47.5703125" customWidth="1"/>
    <col min="3" max="5" width="10.7109375" customWidth="1"/>
  </cols>
  <sheetData>
    <row r="1" spans="2:14" x14ac:dyDescent="0.2">
      <c r="B1" s="1"/>
      <c r="C1" s="1"/>
      <c r="D1" s="1"/>
      <c r="E1" s="1"/>
    </row>
    <row r="2" spans="2:14" ht="20.25" x14ac:dyDescent="0.3">
      <c r="B2" s="15" t="s">
        <v>129</v>
      </c>
      <c r="C2" s="1"/>
      <c r="D2" s="1"/>
      <c r="E2" s="1"/>
    </row>
    <row r="3" spans="2:14" x14ac:dyDescent="0.2">
      <c r="B3" s="14" t="s">
        <v>159</v>
      </c>
      <c r="C3" s="1"/>
      <c r="D3" s="1"/>
      <c r="E3" s="1"/>
    </row>
    <row r="4" spans="2:14" ht="13.5" thickBot="1" x14ac:dyDescent="0.25">
      <c r="B4" s="2"/>
      <c r="C4" s="1"/>
      <c r="D4" s="1"/>
      <c r="E4" s="1"/>
    </row>
    <row r="5" spans="2:14" ht="30" customHeight="1" thickBot="1" x14ac:dyDescent="0.25">
      <c r="B5" s="74" t="s">
        <v>241</v>
      </c>
      <c r="C5" s="141" t="s">
        <v>160</v>
      </c>
      <c r="D5" s="142" t="s">
        <v>154</v>
      </c>
      <c r="E5" s="1"/>
    </row>
    <row r="6" spans="2:14" x14ac:dyDescent="0.2">
      <c r="B6" s="22" t="s">
        <v>163</v>
      </c>
      <c r="C6" s="24"/>
      <c r="D6" s="23"/>
      <c r="E6" s="1"/>
    </row>
    <row r="7" spans="2:14" x14ac:dyDescent="0.2">
      <c r="B7" s="19" t="s">
        <v>22</v>
      </c>
      <c r="C7" s="101">
        <v>286.60000000000002</v>
      </c>
      <c r="D7" s="102">
        <v>293.60000000000002</v>
      </c>
      <c r="E7" s="1"/>
    </row>
    <row r="8" spans="2:14" x14ac:dyDescent="0.2">
      <c r="B8" s="19" t="s">
        <v>11</v>
      </c>
      <c r="C8" s="101">
        <v>49.6</v>
      </c>
      <c r="D8" s="102">
        <v>59.8</v>
      </c>
      <c r="E8" s="1"/>
    </row>
    <row r="9" spans="2:14" x14ac:dyDescent="0.2">
      <c r="B9" s="19" t="s">
        <v>12</v>
      </c>
      <c r="C9" s="101">
        <v>67.599999999999994</v>
      </c>
      <c r="D9" s="102">
        <v>53.2</v>
      </c>
      <c r="E9" s="1"/>
    </row>
    <row r="10" spans="2:14" x14ac:dyDescent="0.2">
      <c r="B10" s="34" t="s">
        <v>98</v>
      </c>
      <c r="C10" s="103">
        <v>66.099999999999994</v>
      </c>
      <c r="D10" s="104">
        <v>50.7</v>
      </c>
      <c r="E10" s="1"/>
    </row>
    <row r="11" spans="2:14" ht="13.5" thickBot="1" x14ac:dyDescent="0.25">
      <c r="B11" s="9" t="s">
        <v>130</v>
      </c>
      <c r="C11" s="132">
        <v>469.90000000000003</v>
      </c>
      <c r="D11" s="133">
        <v>457.3</v>
      </c>
      <c r="E11" s="1"/>
    </row>
    <row r="12" spans="2:14" x14ac:dyDescent="0.2">
      <c r="B12" s="8"/>
      <c r="C12" s="134"/>
      <c r="D12" s="135"/>
      <c r="E12" s="1"/>
    </row>
    <row r="13" spans="2:14" x14ac:dyDescent="0.2">
      <c r="B13" s="22" t="s">
        <v>26</v>
      </c>
      <c r="C13" s="101"/>
      <c r="D13" s="102"/>
      <c r="E13" s="1"/>
    </row>
    <row r="14" spans="2:14" s="75" customFormat="1" x14ac:dyDescent="0.2">
      <c r="B14" s="19" t="s">
        <v>22</v>
      </c>
      <c r="C14" s="101">
        <v>1.3</v>
      </c>
      <c r="D14" s="102">
        <v>15.8</v>
      </c>
      <c r="E14" s="1"/>
      <c r="F14"/>
      <c r="G14"/>
      <c r="H14"/>
      <c r="I14"/>
      <c r="K14"/>
      <c r="L14"/>
      <c r="M14"/>
      <c r="N14"/>
    </row>
    <row r="15" spans="2:14" x14ac:dyDescent="0.2">
      <c r="B15" s="19" t="s">
        <v>11</v>
      </c>
      <c r="C15" s="101">
        <v>-13</v>
      </c>
      <c r="D15" s="102">
        <v>-7.8</v>
      </c>
      <c r="E15" s="1"/>
    </row>
    <row r="16" spans="2:14" s="75" customFormat="1" x14ac:dyDescent="0.2">
      <c r="B16" s="19" t="s">
        <v>12</v>
      </c>
      <c r="C16" s="101">
        <v>-6.8</v>
      </c>
      <c r="D16" s="102">
        <v>-6.3</v>
      </c>
      <c r="E16" s="1"/>
      <c r="F16"/>
      <c r="G16"/>
      <c r="H16"/>
      <c r="I16"/>
      <c r="K16"/>
      <c r="L16"/>
      <c r="M16"/>
      <c r="N16"/>
    </row>
    <row r="17" spans="2:14" x14ac:dyDescent="0.2">
      <c r="B17" s="34" t="s">
        <v>98</v>
      </c>
      <c r="C17" s="103">
        <v>17.8</v>
      </c>
      <c r="D17" s="104">
        <v>16.5</v>
      </c>
      <c r="E17" s="1"/>
    </row>
    <row r="18" spans="2:14" s="75" customFormat="1" ht="13.5" thickBot="1" x14ac:dyDescent="0.25">
      <c r="B18" s="9" t="s">
        <v>130</v>
      </c>
      <c r="C18" s="132">
        <v>-0.69999999999999929</v>
      </c>
      <c r="D18" s="133">
        <v>18.2</v>
      </c>
      <c r="E18" s="1"/>
      <c r="F18"/>
      <c r="G18"/>
      <c r="H18"/>
      <c r="I18"/>
      <c r="K18"/>
      <c r="L18"/>
      <c r="M18"/>
      <c r="N18"/>
    </row>
    <row r="19" spans="2:14" x14ac:dyDescent="0.2">
      <c r="C19" s="136"/>
      <c r="D19" s="137"/>
    </row>
    <row r="20" spans="2:14" x14ac:dyDescent="0.2">
      <c r="B20" s="22" t="s">
        <v>23</v>
      </c>
      <c r="C20" s="101"/>
      <c r="D20" s="102"/>
      <c r="E20" s="1"/>
    </row>
    <row r="21" spans="2:14" s="75" customFormat="1" x14ac:dyDescent="0.2">
      <c r="B21" s="19" t="s">
        <v>22</v>
      </c>
      <c r="C21" s="101">
        <v>6.6</v>
      </c>
      <c r="D21" s="102">
        <v>24.5</v>
      </c>
      <c r="E21" s="1"/>
      <c r="F21"/>
      <c r="G21"/>
      <c r="H21"/>
      <c r="I21"/>
      <c r="K21"/>
      <c r="L21"/>
      <c r="M21"/>
      <c r="N21"/>
    </row>
    <row r="22" spans="2:14" x14ac:dyDescent="0.2">
      <c r="B22" s="19" t="s">
        <v>11</v>
      </c>
      <c r="C22" s="101">
        <v>6.3</v>
      </c>
      <c r="D22" s="102">
        <v>15.2</v>
      </c>
      <c r="E22" s="1"/>
    </row>
    <row r="23" spans="2:14" s="75" customFormat="1" x14ac:dyDescent="0.2">
      <c r="B23" s="19" t="s">
        <v>12</v>
      </c>
      <c r="C23" s="101">
        <v>17.7</v>
      </c>
      <c r="D23" s="102">
        <v>14.9</v>
      </c>
      <c r="E23" s="1"/>
      <c r="F23"/>
      <c r="G23"/>
      <c r="H23"/>
      <c r="I23"/>
      <c r="K23"/>
      <c r="L23"/>
      <c r="M23"/>
      <c r="N23"/>
    </row>
    <row r="24" spans="2:14" x14ac:dyDescent="0.2">
      <c r="B24" s="34" t="s">
        <v>98</v>
      </c>
      <c r="C24" s="103">
        <v>22.5</v>
      </c>
      <c r="D24" s="104">
        <v>18.5</v>
      </c>
      <c r="E24" s="1"/>
    </row>
    <row r="25" spans="2:14" s="75" customFormat="1" ht="13.5" thickBot="1" x14ac:dyDescent="0.25">
      <c r="B25" s="9" t="s">
        <v>130</v>
      </c>
      <c r="C25" s="132">
        <v>53.099999999999994</v>
      </c>
      <c r="D25" s="133">
        <v>73.099999999999994</v>
      </c>
      <c r="E25" s="1"/>
      <c r="F25"/>
      <c r="G25"/>
      <c r="H25"/>
      <c r="I25"/>
      <c r="K25"/>
      <c r="L25"/>
      <c r="M25"/>
      <c r="N25"/>
    </row>
    <row r="26" spans="2:14" s="75" customFormat="1" x14ac:dyDescent="0.2">
      <c r="B26" s="8"/>
      <c r="C26" s="197"/>
      <c r="D26" s="198"/>
      <c r="E26" s="1"/>
      <c r="F26"/>
      <c r="G26"/>
      <c r="H26"/>
      <c r="I26"/>
      <c r="K26"/>
      <c r="L26"/>
      <c r="M26"/>
      <c r="N26"/>
    </row>
    <row r="27" spans="2:14" x14ac:dyDescent="0.2">
      <c r="B27" s="22" t="s">
        <v>222</v>
      </c>
      <c r="C27" s="101">
        <v>-0.69999999999999929</v>
      </c>
      <c r="D27" s="102">
        <v>18.2</v>
      </c>
      <c r="E27" s="1"/>
    </row>
    <row r="28" spans="2:14" s="75" customFormat="1" x14ac:dyDescent="0.2">
      <c r="B28" s="19" t="s">
        <v>132</v>
      </c>
      <c r="C28" s="101">
        <v>-3.8</v>
      </c>
      <c r="D28" s="102">
        <v>-6.5</v>
      </c>
      <c r="E28" s="1"/>
      <c r="F28"/>
      <c r="G28"/>
      <c r="H28"/>
      <c r="I28"/>
      <c r="K28"/>
      <c r="L28"/>
      <c r="M28"/>
      <c r="N28"/>
    </row>
    <row r="29" spans="2:14" s="75" customFormat="1" x14ac:dyDescent="0.2">
      <c r="B29" s="19" t="s">
        <v>16</v>
      </c>
      <c r="C29" s="101">
        <v>-0.4</v>
      </c>
      <c r="D29" s="102">
        <v>-1</v>
      </c>
      <c r="E29" s="1"/>
      <c r="F29"/>
      <c r="G29"/>
      <c r="H29"/>
      <c r="I29"/>
      <c r="K29"/>
      <c r="L29"/>
      <c r="M29"/>
      <c r="N29"/>
    </row>
    <row r="30" spans="2:14" x14ac:dyDescent="0.2">
      <c r="B30" s="19" t="s">
        <v>131</v>
      </c>
      <c r="C30" s="101">
        <v>-2.2999999999999998</v>
      </c>
      <c r="D30" s="102">
        <v>-1.5</v>
      </c>
      <c r="E30" s="1"/>
    </row>
    <row r="31" spans="2:14" x14ac:dyDescent="0.2">
      <c r="B31" s="34" t="s">
        <v>18</v>
      </c>
      <c r="C31" s="103">
        <v>0.2</v>
      </c>
      <c r="D31" s="104">
        <v>0.1</v>
      </c>
      <c r="E31" s="1"/>
    </row>
    <row r="32" spans="2:14" s="75" customFormat="1" ht="13.5" thickBot="1" x14ac:dyDescent="0.25">
      <c r="B32" s="9" t="s">
        <v>7</v>
      </c>
      <c r="C32" s="132">
        <v>-7</v>
      </c>
      <c r="D32" s="133">
        <v>9.3000000000000007</v>
      </c>
      <c r="E32" s="1"/>
      <c r="F32"/>
      <c r="G32"/>
      <c r="H32"/>
      <c r="I32"/>
      <c r="K32"/>
      <c r="L32"/>
      <c r="M32"/>
      <c r="N32"/>
    </row>
    <row r="34" spans="2:4" ht="14.25" customHeight="1" x14ac:dyDescent="0.2">
      <c r="B34" s="245"/>
      <c r="C34" s="245"/>
      <c r="D34" s="245"/>
    </row>
    <row r="35" spans="2:4" x14ac:dyDescent="0.2">
      <c r="B35" s="245"/>
      <c r="C35" s="245"/>
      <c r="D35" s="245"/>
    </row>
  </sheetData>
  <mergeCells count="1">
    <mergeCell ref="B34:D3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N14"/>
  <sheetViews>
    <sheetView showGridLines="0" zoomScale="85" zoomScaleNormal="85" zoomScaleSheetLayoutView="85" workbookViewId="0">
      <selection activeCell="C7" sqref="C7"/>
    </sheetView>
  </sheetViews>
  <sheetFormatPr defaultRowHeight="12.75" x14ac:dyDescent="0.2"/>
  <cols>
    <col min="2" max="2" width="55.5703125" bestFit="1" customWidth="1"/>
    <col min="3" max="5" width="10.7109375" customWidth="1"/>
  </cols>
  <sheetData>
    <row r="1" spans="2:14" x14ac:dyDescent="0.2">
      <c r="B1" s="1"/>
      <c r="C1" s="1"/>
      <c r="D1" s="1"/>
      <c r="E1" s="1"/>
    </row>
    <row r="2" spans="2:14" ht="20.25" x14ac:dyDescent="0.3">
      <c r="B2" s="15" t="s">
        <v>133</v>
      </c>
      <c r="C2" s="1"/>
      <c r="D2" s="1"/>
      <c r="E2" s="1"/>
    </row>
    <row r="3" spans="2:14" x14ac:dyDescent="0.2">
      <c r="B3" s="14" t="s">
        <v>159</v>
      </c>
      <c r="C3" s="1"/>
      <c r="D3" s="1"/>
      <c r="E3" s="1"/>
    </row>
    <row r="4" spans="2:14" ht="13.5" thickBot="1" x14ac:dyDescent="0.25">
      <c r="B4" s="2"/>
      <c r="C4" s="1"/>
      <c r="D4" s="1"/>
      <c r="E4" s="1"/>
    </row>
    <row r="5" spans="2:14" ht="30" customHeight="1" thickBot="1" x14ac:dyDescent="0.25">
      <c r="B5" s="74"/>
      <c r="C5" s="141" t="s">
        <v>160</v>
      </c>
      <c r="D5" s="142" t="s">
        <v>154</v>
      </c>
      <c r="E5" s="1"/>
    </row>
    <row r="6" spans="2:14" x14ac:dyDescent="0.2">
      <c r="B6" s="22" t="s">
        <v>243</v>
      </c>
      <c r="C6" s="24" t="s">
        <v>108</v>
      </c>
      <c r="D6" s="23" t="s">
        <v>108</v>
      </c>
      <c r="E6" s="1"/>
    </row>
    <row r="7" spans="2:14" x14ac:dyDescent="0.2">
      <c r="B7" s="138" t="s">
        <v>134</v>
      </c>
      <c r="C7" s="24">
        <v>-4514</v>
      </c>
      <c r="D7" s="23">
        <v>16344</v>
      </c>
      <c r="E7" s="1"/>
    </row>
    <row r="8" spans="2:14" x14ac:dyDescent="0.2">
      <c r="B8" s="19"/>
      <c r="C8" s="24"/>
      <c r="D8" s="23"/>
      <c r="E8" s="1"/>
    </row>
    <row r="9" spans="2:14" x14ac:dyDescent="0.2">
      <c r="B9" s="22" t="s">
        <v>135</v>
      </c>
      <c r="C9" s="24"/>
      <c r="D9" s="23"/>
      <c r="E9" s="1"/>
    </row>
    <row r="10" spans="2:14" x14ac:dyDescent="0.2">
      <c r="B10" s="19" t="s">
        <v>136</v>
      </c>
      <c r="C10" s="24">
        <v>225842.69699999999</v>
      </c>
      <c r="D10" s="23">
        <v>222207</v>
      </c>
      <c r="E10" s="1"/>
    </row>
    <row r="11" spans="2:14" x14ac:dyDescent="0.2">
      <c r="B11" s="19"/>
      <c r="C11" s="24"/>
      <c r="D11" s="23"/>
      <c r="E11" s="1"/>
    </row>
    <row r="12" spans="2:14" x14ac:dyDescent="0.2">
      <c r="B12" s="22" t="s">
        <v>137</v>
      </c>
      <c r="C12" s="24"/>
      <c r="D12" s="23"/>
      <c r="E12" s="1"/>
    </row>
    <row r="13" spans="2:14" x14ac:dyDescent="0.2">
      <c r="B13" s="21" t="s">
        <v>138</v>
      </c>
      <c r="C13" s="26">
        <v>4564.6830000000191</v>
      </c>
      <c r="D13" s="25">
        <v>2154</v>
      </c>
      <c r="E13" s="1"/>
    </row>
    <row r="14" spans="2:14" s="75" customFormat="1" ht="13.5" thickBot="1" x14ac:dyDescent="0.25">
      <c r="B14" s="126" t="s">
        <v>139</v>
      </c>
      <c r="C14" s="131">
        <v>230407.38</v>
      </c>
      <c r="D14" s="130">
        <v>224361</v>
      </c>
      <c r="E14" s="1"/>
      <c r="F14"/>
      <c r="G14"/>
      <c r="H14"/>
      <c r="I14"/>
      <c r="K14"/>
      <c r="L14"/>
      <c r="M14"/>
      <c r="N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&amp;L&amp;K03-022Copyright © 2015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Shareholders’ equity</vt:lpstr>
      <vt:lpstr>10. Stat of Income (Q)</vt:lpstr>
      <vt:lpstr>11. Balance Sheet (Q)</vt:lpstr>
      <vt:lpstr>12. CF (Q)</vt:lpstr>
      <vt:lpstr>'4. Cons Balance Sheet'!Consolidated_condensed_balance_sheet</vt:lpstr>
      <vt:lpstr>'6. Cons Stat of Chang in Equity'!Consolidated_condensed_balance_sheet</vt:lpstr>
      <vt:lpstr>Consolidated_condensed_BS</vt:lpstr>
      <vt:lpstr>'10. Stat of Income (Q)'!Consolidated_condensed_statement_of_income</vt:lpstr>
      <vt:lpstr>'11. Balance Sheet (Q)'!Consolidated_condensed_statement_of_income</vt:lpstr>
      <vt:lpstr>'2. Cons Stat of Income'!Consolidated_condensed_statement_of_income</vt:lpstr>
      <vt:lpstr>'3. Cons Stat of Comp Income'!Consolidated_condensed_statement_of_income</vt:lpstr>
      <vt:lpstr>'12. CF (Q)'!Consolidated_condensed_statements_of_cash_flows</vt:lpstr>
      <vt:lpstr>'5. Cons Stat of CF'!Consolidated_condensed_statements_of_cash_flows</vt:lpstr>
      <vt:lpstr>'1. Key figures table'!Key_figures</vt:lpstr>
      <vt:lpstr>'7. Segment reporting'!Key_figures</vt:lpstr>
      <vt:lpstr>'8. Earnings per share'!Key_figures</vt:lpstr>
      <vt:lpstr>'9. Shareholders’ equity'!Key_figures</vt:lpstr>
      <vt:lpstr>'1. Key figures table'!Print_Area</vt:lpstr>
      <vt:lpstr>'10. Stat of Income (Q)'!Print_Area</vt:lpstr>
      <vt:lpstr>'11. Balance Sheet (Q)'!Print_Area</vt:lpstr>
      <vt:lpstr>'12. CF (Q)'!Print_Area</vt:lpstr>
      <vt:lpstr>'2. Cons Stat of Income'!Print_Area</vt:lpstr>
      <vt:lpstr>'3. Cons Stat of Comp Income'!Print_Area</vt:lpstr>
      <vt:lpstr>'4. Cons Balance Sheet'!Print_Area</vt:lpstr>
      <vt:lpstr>'5. Cons Stat of CF'!Print_Area</vt:lpstr>
      <vt:lpstr>'6. Cons Stat of Chang in Equity'!Print_Area</vt:lpstr>
      <vt:lpstr>'7. Segment reporting'!Print_Area</vt:lpstr>
      <vt:lpstr>'8. Earnings per share'!Print_Area</vt:lpstr>
      <vt:lpstr>'9. Shareholders’ equity'!Print_Area</vt:lpstr>
      <vt:lpstr>Cover!Print_Area</vt:lpstr>
      <vt:lpstr>'1. Key figures table'!Print_Titles</vt:lpstr>
      <vt:lpstr>'10. Stat of Income (Q)'!Table_1Income</vt:lpstr>
      <vt:lpstr>'11. Balance Sheet (Q)'!Table_1Income</vt:lpstr>
      <vt:lpstr>'12. CF (Q)'!Table_1Income</vt:lpstr>
      <vt:lpstr>'2. Cons Stat of Income'!Table_1Income</vt:lpstr>
      <vt:lpstr>'3. Cons Stat of Comp Income'!Table_1Income</vt:lpstr>
      <vt:lpstr>'4. Cons Balance Sheet'!Table_1Income</vt:lpstr>
      <vt:lpstr>'5. Cons Stat of CF'!Table_1Income</vt:lpstr>
      <vt:lpstr>'6. Cons Stat of Chang in Equity'!Table_1Income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citadmin</cp:lastModifiedBy>
  <cp:lastPrinted>2015-07-20T17:25:06Z</cp:lastPrinted>
  <dcterms:created xsi:type="dcterms:W3CDTF">2014-01-10T15:24:48Z</dcterms:created>
  <dcterms:modified xsi:type="dcterms:W3CDTF">2015-07-21T05:01:37Z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ExcelTables_WEBSITE_Q2 2015 FINAL.xlsx</vt:lpwstr>
  </property>
</Properties>
</file>