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2/Q3/Press Release/"/>
    </mc:Choice>
  </mc:AlternateContent>
  <xr:revisionPtr revIDLastSave="0" documentId="8_{C0C2BE68-C3D6-46C9-BD8D-7B5BAD9341B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6" l="1"/>
  <c r="G26" i="6" l="1"/>
  <c r="F26" i="6"/>
  <c r="E26" i="6"/>
  <c r="D26" i="6"/>
  <c r="C26" i="6"/>
  <c r="H52" i="6"/>
  <c r="G52" i="6"/>
  <c r="F52" i="6"/>
  <c r="E52" i="6"/>
  <c r="D52" i="6"/>
  <c r="C52" i="6"/>
  <c r="H51" i="6"/>
  <c r="G51" i="6"/>
  <c r="E51" i="6"/>
  <c r="H46" i="6"/>
  <c r="G46" i="6"/>
  <c r="F46" i="6"/>
  <c r="E46" i="6"/>
  <c r="D46" i="6"/>
  <c r="H45" i="6"/>
  <c r="H44" i="6"/>
  <c r="G44" i="6"/>
  <c r="F44" i="6"/>
  <c r="E44" i="6"/>
  <c r="D44" i="6"/>
  <c r="C44" i="6"/>
  <c r="H43" i="6"/>
  <c r="G43" i="6"/>
  <c r="F43" i="6"/>
  <c r="E43" i="6"/>
  <c r="D43" i="6"/>
  <c r="C43" i="6"/>
  <c r="H39" i="6"/>
  <c r="H38" i="6"/>
  <c r="G38" i="6"/>
  <c r="F38" i="6"/>
  <c r="E38" i="6"/>
  <c r="D38" i="6"/>
  <c r="C38" i="6"/>
  <c r="H37" i="6"/>
  <c r="G37" i="6"/>
  <c r="F37" i="6"/>
  <c r="E37" i="6"/>
  <c r="D37" i="6"/>
  <c r="C37" i="6"/>
  <c r="H36" i="6"/>
  <c r="G36" i="6"/>
  <c r="F36" i="6"/>
  <c r="E36" i="6"/>
  <c r="D36" i="6"/>
  <c r="C36" i="6"/>
  <c r="H28" i="6"/>
  <c r="G28" i="6"/>
  <c r="F28" i="6"/>
  <c r="E28" i="6"/>
  <c r="D28" i="6"/>
  <c r="C28" i="6"/>
  <c r="H27" i="6"/>
  <c r="G27" i="6"/>
  <c r="F27" i="6"/>
  <c r="E27" i="6"/>
  <c r="D27" i="6"/>
  <c r="C27" i="6"/>
  <c r="H21" i="6"/>
  <c r="G21" i="6"/>
  <c r="F21" i="6"/>
  <c r="E21" i="6"/>
  <c r="D21" i="6"/>
  <c r="C21" i="6"/>
  <c r="H14" i="6"/>
  <c r="G14" i="6"/>
  <c r="F14" i="6"/>
  <c r="E14" i="6"/>
  <c r="D14" i="6"/>
  <c r="C14" i="6"/>
  <c r="H13" i="6"/>
  <c r="G13" i="6"/>
  <c r="F13" i="6"/>
  <c r="E13" i="6"/>
  <c r="D13" i="6"/>
  <c r="C13" i="6"/>
  <c r="H12" i="6"/>
  <c r="G12" i="6"/>
  <c r="F12" i="6"/>
  <c r="E12" i="6"/>
  <c r="D12" i="6"/>
  <c r="C12" i="6"/>
  <c r="H9" i="6"/>
  <c r="G9" i="6"/>
  <c r="F9" i="6"/>
  <c r="E9" i="6"/>
  <c r="D9" i="6"/>
  <c r="C9" i="6"/>
  <c r="C19" i="6" s="1"/>
  <c r="H8" i="6"/>
  <c r="G8" i="6"/>
  <c r="F8" i="6"/>
  <c r="E8" i="6"/>
  <c r="D8" i="6"/>
  <c r="C8" i="6"/>
  <c r="C18" i="6" s="1"/>
  <c r="H7" i="6"/>
  <c r="G7" i="6"/>
  <c r="G17" i="6" s="1"/>
  <c r="F7" i="6"/>
  <c r="E7" i="6"/>
  <c r="D7" i="6"/>
  <c r="C7" i="6"/>
  <c r="H6" i="6"/>
  <c r="G6" i="6"/>
  <c r="F6" i="6"/>
  <c r="E6" i="6"/>
  <c r="D6" i="6"/>
  <c r="C6" i="6"/>
  <c r="B11" i="1"/>
  <c r="D25" i="6" l="1"/>
  <c r="E19" i="6"/>
  <c r="G25" i="6"/>
  <c r="D11" i="6"/>
  <c r="D16" i="6" s="1"/>
  <c r="D23" i="6" s="1"/>
  <c r="E11" i="6"/>
  <c r="E16" i="6" s="1"/>
  <c r="E23" i="6" s="1"/>
  <c r="C25" i="6"/>
  <c r="E25" i="6"/>
  <c r="F25" i="6"/>
  <c r="H25" i="6"/>
  <c r="C11" i="6"/>
  <c r="C35" i="6" s="1"/>
  <c r="H17" i="6"/>
  <c r="D19" i="6"/>
  <c r="H11" i="6"/>
  <c r="H35" i="6" s="1"/>
  <c r="G11" i="6"/>
  <c r="G35" i="6" s="1"/>
  <c r="D18" i="6"/>
  <c r="F19" i="6"/>
  <c r="F11" i="6"/>
  <c r="F16" i="6" s="1"/>
  <c r="F23" i="6" s="1"/>
  <c r="F30" i="6" s="1"/>
  <c r="E18" i="6"/>
  <c r="D17" i="6"/>
  <c r="F18" i="6"/>
  <c r="H19" i="6"/>
  <c r="G19" i="6"/>
  <c r="E17" i="6"/>
  <c r="G18" i="6"/>
  <c r="C17" i="6"/>
  <c r="F17" i="6"/>
  <c r="H18" i="6"/>
  <c r="C16" i="6"/>
  <c r="C23" i="6" s="1"/>
  <c r="D35" i="6"/>
  <c r="E30" i="6" l="1"/>
  <c r="D30" i="6"/>
  <c r="D40" i="6" s="1"/>
  <c r="D47" i="6" s="1"/>
  <c r="D53" i="6" s="1"/>
  <c r="E35" i="6"/>
  <c r="C30" i="6"/>
  <c r="C40" i="6" s="1"/>
  <c r="C47" i="6" s="1"/>
  <c r="C53" i="6" s="1"/>
  <c r="F35" i="6"/>
  <c r="F40" i="6" s="1"/>
  <c r="F47" i="6" s="1"/>
  <c r="F53" i="6" s="1"/>
  <c r="G16" i="6"/>
  <c r="G23" i="6" s="1"/>
  <c r="G30" i="6" s="1"/>
  <c r="G40" i="6" s="1"/>
  <c r="G47" i="6" s="1"/>
  <c r="G53" i="6" s="1"/>
  <c r="H16" i="6"/>
  <c r="H23" i="6" s="1"/>
  <c r="H30" i="6" s="1"/>
  <c r="H40" i="6" s="1"/>
  <c r="H47" i="6" s="1"/>
  <c r="H53" i="6" s="1"/>
  <c r="E40" i="6" l="1"/>
  <c r="E47" i="6" s="1"/>
  <c r="E53" i="6" s="1"/>
</calcChain>
</file>

<file path=xl/sharedStrings.xml><?xml version="1.0" encoding="utf-8"?>
<sst xmlns="http://schemas.openxmlformats.org/spreadsheetml/2006/main" count="285" uniqueCount="166">
  <si>
    <t>Key figures</t>
  </si>
  <si>
    <t>Third quarter 2022 results</t>
  </si>
  <si>
    <t>(€ in millions, unless stated otherwise)</t>
  </si>
  <si>
    <t>Q3 '22</t>
  </si>
  <si>
    <t>Q3 '21</t>
  </si>
  <si>
    <t>y.o.y. change</t>
  </si>
  <si>
    <t>YTD '22</t>
  </si>
  <si>
    <t>YTD '21</t>
  </si>
  <si>
    <t>Location Technology</t>
  </si>
  <si>
    <t>Consumer</t>
  </si>
  <si>
    <t>Revenue</t>
  </si>
  <si>
    <t>Gross profit</t>
  </si>
  <si>
    <t>Gross margin</t>
  </si>
  <si>
    <t>Operating result (EBIT)</t>
  </si>
  <si>
    <t>Net result</t>
  </si>
  <si>
    <t xml:space="preserve">Automotive </t>
  </si>
  <si>
    <t xml:space="preserve">Enterprise </t>
  </si>
  <si>
    <t>Location Technology revenue</t>
  </si>
  <si>
    <t>(€ in millions)</t>
  </si>
  <si>
    <t>Automotive reported revenue</t>
  </si>
  <si>
    <t>Movement of Automotive deferred revenue</t>
  </si>
  <si>
    <t>Operational revenue</t>
  </si>
  <si>
    <t>Consumer products</t>
  </si>
  <si>
    <t>Automotive hardware</t>
  </si>
  <si>
    <t>Consumer revenue</t>
  </si>
  <si>
    <t>Operating expenses excluding D&amp;A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</si>
  <si>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</si>
  <si>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</si>
  <si>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</si>
  <si>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</si>
  <si>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Depreciation and amortization</t>
  </si>
  <si>
    <t>Operating expenses</t>
  </si>
  <si>
    <t>Deferred revenue</t>
  </si>
  <si>
    <t>Automotive</t>
  </si>
  <si>
    <t>Enterprise</t>
  </si>
  <si>
    <t>Gross deferred revenue</t>
  </si>
  <si>
    <t>Less: Netting adjustment to unbilled revenue</t>
  </si>
  <si>
    <t>Free cash flow</t>
  </si>
  <si>
    <t>Cash flow from operating activities</t>
  </si>
  <si>
    <t>Investments in intangible assets</t>
  </si>
  <si>
    <t>Investments in property, plant and equipment</t>
  </si>
  <si>
    <t>Restructuring-related cash flow</t>
  </si>
  <si>
    <t>Free cash flow excluding restructuring</t>
  </si>
  <si>
    <t>Consolidated condensed statement of income</t>
  </si>
  <si>
    <t>(€ in thousands)</t>
  </si>
  <si>
    <t>Q2 '21</t>
  </si>
  <si>
    <t>Q4 '21</t>
  </si>
  <si>
    <t>Q1 '22</t>
  </si>
  <si>
    <t>Q2 '22</t>
  </si>
  <si>
    <t>Cost of sales</t>
  </si>
  <si>
    <t>Total operating expenses</t>
  </si>
  <si>
    <t>EBIT margin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</si>
  <si>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</si>
  <si>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</si>
  <si>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</si>
  <si>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  <family val="2"/>
      </rP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</si>
  <si>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rPr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</si>
  <si>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</si>
  <si>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</si>
  <si>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</si>
  <si>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</si>
  <si>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</si>
  <si>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</si>
  <si>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Additional information:</t>
  </si>
  <si>
    <t>Consolidated condensed balance sheet</t>
  </si>
  <si>
    <t>31-Mar-21</t>
  </si>
  <si>
    <t>30-Jun-21</t>
  </si>
  <si>
    <t>30-Sep-21</t>
  </si>
  <si>
    <t>31-Dec-21</t>
  </si>
  <si>
    <t>31-Mar-22</t>
  </si>
  <si>
    <t>30-Jun-22</t>
  </si>
  <si>
    <t>30-Sep-22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</si>
  <si>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</si>
  <si>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</si>
  <si>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</si>
  <si>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</si>
  <si>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</si>
  <si>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</si>
  <si>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</si>
  <si>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</si>
  <si>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</si>
  <si>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</si>
  <si>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</si>
  <si>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</si>
  <si>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</si>
  <si>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</si>
  <si>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</si>
  <si>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</si>
  <si>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</si>
  <si>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</si>
  <si>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</si>
  <si>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</si>
  <si>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</si>
  <si>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</si>
  <si>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</si>
  <si>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</si>
  <si>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</si>
  <si>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</si>
  <si>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</si>
  <si>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</si>
  <si>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</si>
  <si>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</si>
  <si>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</si>
  <si>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</si>
  <si>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</si>
  <si>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</si>
  <si>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</si>
  <si>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Operating result</t>
  </si>
  <si>
    <t>Change in provisions</t>
  </si>
  <si>
    <t>Equity-settled stock compensation expenses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</si>
  <si>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</si>
  <si>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</si>
  <si>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</si>
  <si>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</si>
  <si>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</si>
  <si>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</si>
  <si>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</si>
  <si>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</si>
  <si>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</si>
  <si>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Dividends received</t>
  </si>
  <si>
    <t>(Increase)/decrease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</si>
  <si>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</si>
  <si>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</si>
  <si>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</si>
  <si>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</si>
  <si>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</si>
  <si>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</si>
  <si>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</si>
  <si>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</si>
  <si>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</si>
  <si>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Free cash  flow</t>
  </si>
  <si>
    <t>% of revenue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</si>
  <si>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</si>
  <si>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</si>
  <si>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</si>
  <si>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</si>
  <si>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</si>
  <si>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</si>
  <si>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</si>
  <si>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</si>
  <si>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</si>
  <si>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</si>
  <si>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</si>
  <si>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</si>
  <si>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</si>
  <si>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</si>
  <si>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Restructuring related cash flow</t>
  </si>
  <si>
    <t>Cash flow from other investing and financing activities</t>
  </si>
  <si>
    <t>Exchange rate differences on cash and fixed-term deposits</t>
  </si>
  <si>
    <t>Net cash movement</t>
  </si>
  <si>
    <t>Movement in net cash to movement in cash equivalents</t>
  </si>
  <si>
    <t>Movement in fixed-term deposits</t>
  </si>
  <si>
    <t>Financial gains/ (losses)</t>
  </si>
  <si>
    <r>
      <rPr>
        <sz val="8"/>
        <color rgb="FF000000"/>
        <rFont val="Calibri"/>
        <family val="2"/>
      </rPr>
      <t>¹</t>
    </r>
    <r>
      <rPr>
        <sz val="8"/>
        <color rgb="FF000000"/>
        <rFont val="Arial"/>
        <family val="2"/>
      </rPr>
      <t xml:space="preserve"> Free cash flow excludes restructuring charges related to the Maps realignment announced in June 2022</t>
    </r>
  </si>
  <si>
    <r>
      <t>Free cash flow (FCF)</t>
    </r>
    <r>
      <rPr>
        <b/>
        <sz val="10"/>
        <color rgb="FF000000"/>
        <rFont val="Calibri"/>
        <family val="2"/>
      </rPr>
      <t>¹</t>
    </r>
    <r>
      <rPr>
        <b/>
        <sz val="10"/>
        <color rgb="FF000000"/>
        <rFont val="Arial"/>
        <family val="2"/>
      </rPr>
      <t xml:space="preserve"> </t>
    </r>
  </si>
  <si>
    <r>
      <t>FCF</t>
    </r>
    <r>
      <rPr>
        <i/>
        <sz val="10"/>
        <color rgb="FF000000"/>
        <rFont val="Calibri"/>
        <family val="2"/>
      </rPr>
      <t>¹</t>
    </r>
    <r>
      <rPr>
        <i/>
        <sz val="10"/>
        <color rgb="FF000000"/>
        <rFont val="Arial"/>
        <family val="2"/>
      </rPr>
      <t xml:space="preserve"> as a % of revenue</t>
    </r>
  </si>
  <si>
    <t>R&amp;D - Geographic data</t>
  </si>
  <si>
    <t>R&amp;D - Application layer</t>
  </si>
  <si>
    <t xml:space="preserve">Sales and marketing </t>
  </si>
  <si>
    <t xml:space="preserve">General and administrative </t>
  </si>
  <si>
    <t>Total excluding D&amp;A and restructuring</t>
  </si>
  <si>
    <t>Restructuring</t>
  </si>
  <si>
    <t>EBIT</t>
  </si>
  <si>
    <t>Operating expenses excluding D&amp;A and restructuring charge</t>
  </si>
  <si>
    <r>
      <t>FCF</t>
    </r>
    <r>
      <rPr>
        <b/>
        <sz val="10"/>
        <color rgb="FF000000"/>
        <rFont val="Calibri"/>
        <family val="2"/>
      </rPr>
      <t>¹</t>
    </r>
    <r>
      <rPr>
        <b/>
        <sz val="10"/>
        <color rgb="FF000000"/>
        <rFont val="Arial"/>
        <family val="2"/>
      </rPr>
      <t xml:space="preserve"> </t>
    </r>
  </si>
  <si>
    <t xml:space="preserve">FCF¹ to net cash movement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</si>
</sst>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0.0,,;&quot;-&quot;#0.0,,;#0.0,,;_(@_)"/>
    <numFmt numFmtId="165" formatCode="#0%;&quot;-&quot;#0%;&quot;—&quot;\%;_(@_)"/>
    <numFmt numFmtId="166" formatCode="#0%;&quot;-&quot;#0%;#0%;_(@_)"/>
    <numFmt numFmtId="167" formatCode="#,##0.0,,;&quot;-&quot;#,##0.0,,;#,##0.0,,;_(@_)"/>
    <numFmt numFmtId="168" formatCode="#,##0%;&quot;-&quot;#,##0%;#,##0%;_(@_)"/>
    <numFmt numFmtId="169" formatCode="d\ mmmm\ yyyy"/>
    <numFmt numFmtId="170" formatCode="#,##0,;&quot;-&quot;#,##0,;#,##0,;_(@_)"/>
    <numFmt numFmtId="171" formatCode="* #,##0,;* &quot;-&quot;#,##0,;* #,##0,;_(@_)"/>
    <numFmt numFmtId="172" formatCode="#,##0.00;&quot;-&quot;#,##0.00;#,##0.00;_(@_)"/>
    <numFmt numFmtId="173" formatCode="0.0"/>
  </numFmts>
  <fonts count="28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B6B6B6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Arial"/>
      <family val="2"/>
    </font>
    <font>
      <i/>
      <sz val="10"/>
      <color rgb="FF000000"/>
      <name val="Calibri"/>
      <family val="2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medium">
        <color rgb="FF60ADE0"/>
      </bottom>
      <diagonal/>
    </border>
    <border>
      <left/>
      <right/>
      <top style="medium">
        <color rgb="FF60ADE0"/>
      </top>
      <bottom/>
      <diagonal/>
    </border>
    <border>
      <left/>
      <right/>
      <top/>
      <bottom style="dashed">
        <color rgb="FF60ADE0"/>
      </bottom>
      <diagonal/>
    </border>
    <border>
      <left/>
      <right/>
      <top style="dashed">
        <color rgb="FF60ADE0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 style="thin">
        <color rgb="FF60ADE0"/>
      </top>
      <bottom style="medium">
        <color rgb="FF60ADE0"/>
      </bottom>
      <diagonal/>
    </border>
    <border>
      <left/>
      <right/>
      <top/>
      <bottom style="medium">
        <color rgb="FF60ADE0"/>
      </bottom>
      <diagonal/>
    </border>
    <border>
      <left/>
      <right/>
      <top style="medium">
        <color rgb="FF60ADE0"/>
      </top>
      <bottom style="medium">
        <color rgb="FF60ADE0"/>
      </bottom>
      <diagonal/>
    </border>
    <border>
      <left/>
      <right/>
      <top style="thin">
        <color rgb="FF8DC3EB"/>
      </top>
      <bottom style="medium">
        <color rgb="FF60ADE0"/>
      </bottom>
      <diagonal/>
    </border>
    <border>
      <left/>
      <right/>
      <top style="thin">
        <color rgb="FF61ADE0"/>
      </top>
      <bottom/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0ADE0"/>
      </top>
      <bottom style="thin">
        <color rgb="FF60ADE0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2" fillId="0" borderId="0" applyFont="0" applyFill="0" applyBorder="0" applyAlignment="0" applyProtection="0"/>
  </cellStyleXfs>
  <cellXfs count="358">
    <xf numFmtId="0" fontId="0" fillId="0" borderId="0" xfId="0"/>
    <xf numFmtId="0" fontId="1" fillId="0" borderId="0" xfId="1" applyFont="1" applyAlignment="1">
      <alignment wrapText="1"/>
    </xf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wrapText="1"/>
    </xf>
    <xf numFmtId="165" fontId="10" fillId="2" borderId="5" xfId="0" applyNumberFormat="1" applyFont="1" applyFill="1" applyBorder="1" applyAlignment="1">
      <alignment horizontal="right" wrapText="1"/>
    </xf>
    <xf numFmtId="166" fontId="10" fillId="2" borderId="5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166" fontId="11" fillId="2" borderId="4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wrapText="1"/>
    </xf>
    <xf numFmtId="164" fontId="10" fillId="3" borderId="6" xfId="0" applyNumberFormat="1" applyFont="1" applyFill="1" applyBorder="1" applyAlignment="1">
      <alignment horizontal="right" wrapText="1"/>
    </xf>
    <xf numFmtId="164" fontId="10" fillId="2" borderId="6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0" fillId="2" borderId="7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167" fontId="1" fillId="3" borderId="3" xfId="0" applyNumberFormat="1" applyFont="1" applyFill="1" applyBorder="1" applyAlignment="1">
      <alignment horizontal="right" wrapText="1"/>
    </xf>
    <xf numFmtId="167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167" fontId="1" fillId="3" borderId="4" xfId="0" applyNumberFormat="1" applyFont="1" applyFill="1" applyBorder="1" applyAlignment="1">
      <alignment horizontal="right" wrapText="1"/>
    </xf>
    <xf numFmtId="167" fontId="1" fillId="2" borderId="4" xfId="0" applyNumberFormat="1" applyFont="1" applyFill="1" applyBorder="1" applyAlignment="1">
      <alignment horizontal="right" wrapText="1"/>
    </xf>
    <xf numFmtId="167" fontId="10" fillId="3" borderId="7" xfId="0" applyNumberFormat="1" applyFont="1" applyFill="1" applyBorder="1" applyAlignment="1">
      <alignment horizontal="right" wrapText="1"/>
    </xf>
    <xf numFmtId="167" fontId="10" fillId="2" borderId="7" xfId="0" applyNumberFormat="1" applyFont="1" applyFill="1" applyBorder="1" applyAlignment="1">
      <alignment horizontal="right" wrapText="1"/>
    </xf>
    <xf numFmtId="165" fontId="10" fillId="2" borderId="7" xfId="0" applyNumberFormat="1" applyFont="1" applyFill="1" applyBorder="1" applyAlignment="1">
      <alignment horizontal="right" wrapText="1"/>
    </xf>
    <xf numFmtId="167" fontId="10" fillId="3" borderId="5" xfId="0" applyNumberFormat="1" applyFont="1" applyFill="1" applyBorder="1" applyAlignment="1">
      <alignment horizontal="right" wrapText="1"/>
    </xf>
    <xf numFmtId="167" fontId="10" fillId="2" borderId="5" xfId="0" applyNumberFormat="1" applyFont="1" applyFill="1" applyBorder="1" applyAlignment="1">
      <alignment horizontal="right" wrapText="1"/>
    </xf>
    <xf numFmtId="168" fontId="1" fillId="2" borderId="8" xfId="0" applyNumberFormat="1" applyFont="1" applyFill="1" applyBorder="1" applyAlignment="1">
      <alignment horizontal="right" wrapText="1"/>
    </xf>
    <xf numFmtId="168" fontId="1" fillId="2" borderId="9" xfId="0" applyNumberFormat="1" applyFont="1" applyFill="1" applyBorder="1" applyAlignment="1">
      <alignment horizontal="right" wrapText="1"/>
    </xf>
    <xf numFmtId="168" fontId="1" fillId="2" borderId="4" xfId="0" applyNumberFormat="1" applyFont="1" applyFill="1" applyBorder="1" applyAlignment="1">
      <alignment horizontal="right" wrapText="1"/>
    </xf>
    <xf numFmtId="168" fontId="1" fillId="2" borderId="3" xfId="0" applyNumberFormat="1" applyFont="1" applyFill="1" applyBorder="1" applyAlignment="1">
      <alignment horizontal="right" wrapText="1"/>
    </xf>
    <xf numFmtId="0" fontId="12" fillId="0" borderId="0" xfId="0" applyFont="1" applyAlignment="1">
      <alignment vertical="center" wrapText="1"/>
    </xf>
    <xf numFmtId="167" fontId="1" fillId="3" borderId="0" xfId="0" applyNumberFormat="1" applyFont="1" applyFill="1" applyAlignment="1">
      <alignment wrapText="1"/>
    </xf>
    <xf numFmtId="0" fontId="12" fillId="0" borderId="4" xfId="0" applyFont="1" applyBorder="1" applyAlignment="1">
      <alignment vertical="center" wrapText="1"/>
    </xf>
    <xf numFmtId="167" fontId="1" fillId="3" borderId="4" xfId="0" applyNumberFormat="1" applyFont="1" applyFill="1" applyBorder="1" applyAlignment="1">
      <alignment wrapText="1"/>
    </xf>
    <xf numFmtId="165" fontId="10" fillId="2" borderId="6" xfId="0" applyNumberFormat="1" applyFont="1" applyFill="1" applyBorder="1" applyAlignment="1">
      <alignment horizontal="right" wrapText="1"/>
    </xf>
    <xf numFmtId="169" fontId="10" fillId="3" borderId="2" xfId="0" applyNumberFormat="1" applyFont="1" applyFill="1" applyBorder="1" applyAlignment="1">
      <alignment horizontal="right" vertical="top" wrapText="1"/>
    </xf>
    <xf numFmtId="169" fontId="10" fillId="2" borderId="2" xfId="0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1" fillId="0" borderId="4" xfId="0" applyFont="1" applyBorder="1" applyAlignment="1">
      <alignment wrapText="1"/>
    </xf>
    <xf numFmtId="167" fontId="10" fillId="3" borderId="6" xfId="0" applyNumberFormat="1" applyFont="1" applyFill="1" applyBorder="1" applyAlignment="1">
      <alignment horizontal="right" wrapText="1"/>
    </xf>
    <xf numFmtId="167" fontId="10" fillId="2" borderId="6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3" fillId="2" borderId="6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right"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0" fillId="4" borderId="2" xfId="0" applyFont="1" applyFill="1" applyBorder="1" applyAlignment="1">
      <alignment horizontal="right" vertical="top" wrapText="1"/>
    </xf>
    <xf numFmtId="170" fontId="1" fillId="2" borderId="3" xfId="0" applyNumberFormat="1" applyFont="1" applyFill="1" applyBorder="1" applyAlignment="1">
      <alignment horizontal="right" wrapText="1"/>
    </xf>
    <xf numFmtId="170" fontId="1" fillId="3" borderId="3" xfId="0" applyNumberFormat="1" applyFont="1" applyFill="1" applyBorder="1" applyAlignment="1">
      <alignment horizontal="right" wrapText="1"/>
    </xf>
    <xf numFmtId="170" fontId="1" fillId="4" borderId="3" xfId="0" applyNumberFormat="1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 indent="2"/>
    </xf>
    <xf numFmtId="170" fontId="1" fillId="2" borderId="12" xfId="0" applyNumberFormat="1" applyFont="1" applyFill="1" applyBorder="1" applyAlignment="1">
      <alignment horizontal="right" wrapText="1"/>
    </xf>
    <xf numFmtId="170" fontId="1" fillId="3" borderId="12" xfId="0" applyNumberFormat="1" applyFont="1" applyFill="1" applyBorder="1" applyAlignment="1">
      <alignment horizontal="right" wrapText="1"/>
    </xf>
    <xf numFmtId="170" fontId="1" fillId="4" borderId="12" xfId="0" applyNumberFormat="1" applyFont="1" applyFill="1" applyBorder="1" applyAlignment="1">
      <alignment horizontal="right" wrapText="1"/>
    </xf>
    <xf numFmtId="0" fontId="10" fillId="2" borderId="13" xfId="0" applyFont="1" applyFill="1" applyBorder="1" applyAlignment="1">
      <alignment wrapText="1"/>
    </xf>
    <xf numFmtId="170" fontId="10" fillId="2" borderId="13" xfId="0" applyNumberFormat="1" applyFont="1" applyFill="1" applyBorder="1" applyAlignment="1">
      <alignment horizontal="right" wrapText="1"/>
    </xf>
    <xf numFmtId="170" fontId="10" fillId="3" borderId="13" xfId="0" applyNumberFormat="1" applyFont="1" applyFill="1" applyBorder="1" applyAlignment="1">
      <alignment horizontal="right" wrapText="1"/>
    </xf>
    <xf numFmtId="170" fontId="10" fillId="4" borderId="13" xfId="0" applyNumberFormat="1" applyFont="1" applyFill="1" applyBorder="1" applyAlignment="1">
      <alignment horizontal="right" wrapText="1"/>
    </xf>
    <xf numFmtId="170" fontId="1" fillId="2" borderId="4" xfId="0" applyNumberFormat="1" applyFont="1" applyFill="1" applyBorder="1" applyAlignment="1">
      <alignment horizontal="right" wrapText="1"/>
    </xf>
    <xf numFmtId="170" fontId="1" fillId="3" borderId="4" xfId="0" applyNumberFormat="1" applyFont="1" applyFill="1" applyBorder="1" applyAlignment="1">
      <alignment horizontal="right" wrapText="1"/>
    </xf>
    <xf numFmtId="170" fontId="1" fillId="4" borderId="4" xfId="0" applyNumberFormat="1" applyFont="1" applyFill="1" applyBorder="1" applyAlignment="1">
      <alignment horizontal="right" wrapText="1"/>
    </xf>
    <xf numFmtId="170" fontId="10" fillId="2" borderId="6" xfId="0" applyNumberFormat="1" applyFont="1" applyFill="1" applyBorder="1" applyAlignment="1">
      <alignment horizontal="right" wrapText="1"/>
    </xf>
    <xf numFmtId="170" fontId="10" fillId="3" borderId="6" xfId="0" applyNumberFormat="1" applyFont="1" applyFill="1" applyBorder="1" applyAlignment="1">
      <alignment horizontal="right" wrapText="1"/>
    </xf>
    <xf numFmtId="170" fontId="10" fillId="4" borderId="6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left" wrapText="1"/>
    </xf>
    <xf numFmtId="165" fontId="11" fillId="3" borderId="4" xfId="0" applyNumberFormat="1" applyFont="1" applyFill="1" applyBorder="1" applyAlignment="1">
      <alignment horizontal="right" wrapText="1"/>
    </xf>
    <xf numFmtId="165" fontId="11" fillId="4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0" fontId="1" fillId="2" borderId="0" xfId="0" applyNumberFormat="1" applyFont="1" applyFill="1" applyAlignment="1">
      <alignment horizontal="right" wrapText="1"/>
    </xf>
    <xf numFmtId="170" fontId="1" fillId="3" borderId="0" xfId="0" applyNumberFormat="1" applyFont="1" applyFill="1" applyAlignment="1">
      <alignment horizontal="right" wrapText="1"/>
    </xf>
    <xf numFmtId="170" fontId="1" fillId="4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 wrapText="1"/>
    </xf>
    <xf numFmtId="166" fontId="11" fillId="2" borderId="0" xfId="0" applyNumberFormat="1" applyFont="1" applyFill="1" applyAlignment="1">
      <alignment horizontal="right" wrapText="1"/>
    </xf>
    <xf numFmtId="165" fontId="11" fillId="3" borderId="0" xfId="0" applyNumberFormat="1" applyFont="1" applyFill="1" applyAlignment="1">
      <alignment horizontal="right" wrapText="1"/>
    </xf>
    <xf numFmtId="165" fontId="11" fillId="4" borderId="0" xfId="0" applyNumberFormat="1" applyFont="1" applyFill="1" applyAlignment="1">
      <alignment horizontal="right" wrapText="1"/>
    </xf>
    <xf numFmtId="0" fontId="10" fillId="0" borderId="16" xfId="0" applyFont="1" applyBorder="1" applyAlignment="1">
      <alignment wrapText="1"/>
    </xf>
    <xf numFmtId="170" fontId="10" fillId="2" borderId="5" xfId="0" applyNumberFormat="1" applyFont="1" applyFill="1" applyBorder="1" applyAlignment="1">
      <alignment horizontal="right" wrapText="1"/>
    </xf>
    <xf numFmtId="170" fontId="10" fillId="3" borderId="16" xfId="0" applyNumberFormat="1" applyFont="1" applyFill="1" applyBorder="1" applyAlignment="1">
      <alignment horizontal="right" wrapText="1"/>
    </xf>
    <xf numFmtId="170" fontId="1" fillId="5" borderId="16" xfId="0" applyNumberFormat="1" applyFont="1" applyFill="1" applyBorder="1" applyAlignment="1">
      <alignment horizontal="right" wrapText="1"/>
    </xf>
    <xf numFmtId="170" fontId="1" fillId="6" borderId="16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horizontal="left" wrapText="1"/>
    </xf>
    <xf numFmtId="170" fontId="1" fillId="0" borderId="6" xfId="0" applyNumberFormat="1" applyFont="1" applyBorder="1" applyAlignment="1">
      <alignment horizontal="right" wrapText="1"/>
    </xf>
    <xf numFmtId="170" fontId="1" fillId="3" borderId="6" xfId="0" applyNumberFormat="1" applyFont="1" applyFill="1" applyBorder="1" applyAlignment="1">
      <alignment horizontal="right" wrapText="1"/>
    </xf>
    <xf numFmtId="170" fontId="1" fillId="4" borderId="6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70" fontId="1" fillId="0" borderId="1" xfId="0" applyNumberFormat="1" applyFont="1" applyBorder="1" applyAlignment="1">
      <alignment horizontal="right" wrapText="1"/>
    </xf>
    <xf numFmtId="170" fontId="1" fillId="3" borderId="1" xfId="0" applyNumberFormat="1" applyFont="1" applyFill="1" applyBorder="1" applyAlignment="1">
      <alignment horizontal="right" wrapText="1"/>
    </xf>
    <xf numFmtId="170" fontId="1" fillId="4" borderId="1" xfId="0" applyNumberFormat="1" applyFont="1" applyFill="1" applyBorder="1" applyAlignment="1">
      <alignment horizontal="right" wrapText="1"/>
    </xf>
    <xf numFmtId="172" fontId="1" fillId="0" borderId="6" xfId="0" applyNumberFormat="1" applyFont="1" applyBorder="1" applyAlignment="1">
      <alignment horizontal="right" wrapText="1"/>
    </xf>
    <xf numFmtId="172" fontId="1" fillId="3" borderId="6" xfId="0" applyNumberFormat="1" applyFont="1" applyFill="1" applyBorder="1" applyAlignment="1">
      <alignment horizontal="right" wrapText="1"/>
    </xf>
    <xf numFmtId="172" fontId="1" fillId="4" borderId="6" xfId="0" applyNumberFormat="1" applyFont="1" applyFill="1" applyBorder="1" applyAlignment="1">
      <alignment horizontal="right" wrapText="1"/>
    </xf>
    <xf numFmtId="172" fontId="1" fillId="0" borderId="1" xfId="0" applyNumberFormat="1" applyFont="1" applyBorder="1" applyAlignment="1">
      <alignment horizontal="right" wrapText="1"/>
    </xf>
    <xf numFmtId="172" fontId="1" fillId="3" borderId="1" xfId="0" applyNumberFormat="1" applyFont="1" applyFill="1" applyBorder="1" applyAlignment="1">
      <alignment horizontal="right" wrapText="1"/>
    </xf>
    <xf numFmtId="172" fontId="1" fillId="4" borderId="1" xfId="0" applyNumberFormat="1" applyFont="1" applyFill="1" applyBorder="1" applyAlignment="1">
      <alignment horizontal="right" wrapText="1"/>
    </xf>
    <xf numFmtId="0" fontId="14" fillId="0" borderId="0" xfId="0" applyFont="1" applyAlignment="1">
      <alignment wrapText="1"/>
    </xf>
    <xf numFmtId="0" fontId="1" fillId="0" borderId="11" xfId="0" applyFont="1" applyBorder="1" applyAlignment="1">
      <alignment wrapText="1"/>
    </xf>
    <xf numFmtId="170" fontId="1" fillId="2" borderId="11" xfId="0" applyNumberFormat="1" applyFont="1" applyFill="1" applyBorder="1" applyAlignment="1">
      <alignment horizontal="right" wrapText="1"/>
    </xf>
    <xf numFmtId="170" fontId="1" fillId="3" borderId="11" xfId="0" applyNumberFormat="1" applyFont="1" applyFill="1" applyBorder="1" applyAlignment="1">
      <alignment horizontal="right" wrapText="1"/>
    </xf>
    <xf numFmtId="0" fontId="1" fillId="0" borderId="14" xfId="0" applyFont="1" applyBorder="1" applyAlignment="1">
      <alignment wrapText="1"/>
    </xf>
    <xf numFmtId="170" fontId="1" fillId="2" borderId="14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wrapText="1"/>
    </xf>
    <xf numFmtId="170" fontId="10" fillId="2" borderId="16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 indent="1"/>
    </xf>
    <xf numFmtId="0" fontId="1" fillId="3" borderId="4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1" fillId="4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1" fillId="4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 wrapText="1"/>
    </xf>
    <xf numFmtId="0" fontId="10" fillId="3" borderId="14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wrapText="1"/>
    </xf>
    <xf numFmtId="170" fontId="10" fillId="2" borderId="15" xfId="0" applyNumberFormat="1" applyFont="1" applyFill="1" applyBorder="1" applyAlignment="1">
      <alignment horizontal="right" wrapText="1"/>
    </xf>
    <xf numFmtId="170" fontId="10" fillId="3" borderId="15" xfId="0" applyNumberFormat="1" applyFont="1" applyFill="1" applyBorder="1" applyAlignment="1">
      <alignment horizontal="right" wrapText="1"/>
    </xf>
    <xf numFmtId="0" fontId="10" fillId="0" borderId="15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70" fontId="10" fillId="2" borderId="0" xfId="0" applyNumberFormat="1" applyFont="1" applyFill="1" applyAlignment="1">
      <alignment horizontal="right" wrapText="1"/>
    </xf>
    <xf numFmtId="170" fontId="10" fillId="3" borderId="0" xfId="0" applyNumberFormat="1" applyFont="1" applyFill="1" applyAlignment="1">
      <alignment horizontal="right" wrapText="1"/>
    </xf>
    <xf numFmtId="0" fontId="10" fillId="0" borderId="1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170" fontId="1" fillId="0" borderId="0" xfId="0" applyNumberFormat="1" applyFont="1" applyAlignment="1">
      <alignment wrapText="1"/>
    </xf>
    <xf numFmtId="0" fontId="1" fillId="0" borderId="17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170" fontId="10" fillId="3" borderId="18" xfId="0" applyNumberFormat="1" applyFont="1" applyFill="1" applyBorder="1" applyAlignment="1">
      <alignment horizontal="right" wrapText="1"/>
    </xf>
    <xf numFmtId="0" fontId="1" fillId="0" borderId="14" xfId="0" applyFont="1" applyBorder="1" applyAlignment="1">
      <alignment wrapText="1"/>
    </xf>
    <xf numFmtId="0" fontId="1" fillId="3" borderId="14" xfId="0" applyFont="1" applyFill="1" applyBorder="1" applyAlignment="1">
      <alignment horizontal="right" wrapText="1"/>
    </xf>
    <xf numFmtId="0" fontId="10" fillId="0" borderId="11" xfId="0" applyFont="1" applyBorder="1" applyAlignment="1">
      <alignment horizontal="left" wrapText="1"/>
    </xf>
    <xf numFmtId="0" fontId="10" fillId="2" borderId="11" xfId="0" applyFont="1" applyFill="1" applyBorder="1" applyAlignment="1">
      <alignment horizontal="right" wrapText="1"/>
    </xf>
    <xf numFmtId="0" fontId="10" fillId="3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10" fillId="5" borderId="2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horizontal="right" vertical="top" wrapText="1"/>
    </xf>
    <xf numFmtId="170" fontId="1" fillId="5" borderId="14" xfId="0" applyNumberFormat="1" applyFont="1" applyFill="1" applyBorder="1" applyAlignment="1">
      <alignment horizontal="right" wrapText="1"/>
    </xf>
    <xf numFmtId="170" fontId="1" fillId="6" borderId="14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horizontal="left" wrapText="1"/>
    </xf>
    <xf numFmtId="170" fontId="1" fillId="2" borderId="15" xfId="0" applyNumberFormat="1" applyFont="1" applyFill="1" applyBorder="1" applyAlignment="1">
      <alignment horizontal="right" wrapText="1"/>
    </xf>
    <xf numFmtId="170" fontId="1" fillId="3" borderId="15" xfId="0" applyNumberFormat="1" applyFont="1" applyFill="1" applyBorder="1" applyAlignment="1">
      <alignment horizontal="right" wrapText="1"/>
    </xf>
    <xf numFmtId="170" fontId="1" fillId="5" borderId="15" xfId="0" applyNumberFormat="1" applyFont="1" applyFill="1" applyBorder="1" applyAlignment="1">
      <alignment horizontal="right" wrapText="1"/>
    </xf>
    <xf numFmtId="170" fontId="1" fillId="6" borderId="15" xfId="0" applyNumberFormat="1" applyFont="1" applyFill="1" applyBorder="1" applyAlignment="1">
      <alignment horizontal="right" wrapText="1"/>
    </xf>
    <xf numFmtId="170" fontId="1" fillId="5" borderId="0" xfId="0" applyNumberFormat="1" applyFont="1" applyFill="1" applyAlignment="1">
      <alignment horizontal="right" wrapText="1"/>
    </xf>
    <xf numFmtId="170" fontId="1" fillId="6" borderId="0" xfId="0" applyNumberFormat="1" applyFont="1" applyFill="1" applyAlignment="1">
      <alignment horizontal="right" wrapText="1"/>
    </xf>
    <xf numFmtId="0" fontId="1" fillId="0" borderId="0" xfId="0" applyFont="1" applyAlignment="1">
      <alignment horizontal="left" wrapText="1" indent="2"/>
    </xf>
    <xf numFmtId="170" fontId="1" fillId="5" borderId="4" xfId="0" applyNumberFormat="1" applyFont="1" applyFill="1" applyBorder="1" applyAlignment="1">
      <alignment horizontal="right" wrapText="1"/>
    </xf>
    <xf numFmtId="170" fontId="1" fillId="6" borderId="4" xfId="0" applyNumberFormat="1" applyFont="1" applyFill="1" applyBorder="1" applyAlignment="1">
      <alignment horizontal="right" wrapText="1"/>
    </xf>
    <xf numFmtId="170" fontId="10" fillId="3" borderId="5" xfId="0" applyNumberFormat="1" applyFont="1" applyFill="1" applyBorder="1" applyAlignment="1">
      <alignment horizontal="right" wrapText="1"/>
    </xf>
    <xf numFmtId="170" fontId="10" fillId="5" borderId="5" xfId="0" applyNumberFormat="1" applyFont="1" applyFill="1" applyBorder="1" applyAlignment="1">
      <alignment horizontal="right" wrapText="1"/>
    </xf>
    <xf numFmtId="170" fontId="10" fillId="6" borderId="5" xfId="0" applyNumberFormat="1" applyFont="1" applyFill="1" applyBorder="1" applyAlignment="1">
      <alignment horizontal="right" wrapText="1"/>
    </xf>
    <xf numFmtId="170" fontId="1" fillId="3" borderId="0" xfId="0" applyNumberFormat="1" applyFont="1" applyFill="1" applyAlignment="1">
      <alignment wrapText="1"/>
    </xf>
    <xf numFmtId="170" fontId="10" fillId="5" borderId="19" xfId="0" applyNumberFormat="1" applyFont="1" applyFill="1" applyBorder="1" applyAlignment="1">
      <alignment horizontal="right" wrapText="1"/>
    </xf>
    <xf numFmtId="170" fontId="10" fillId="6" borderId="19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170" fontId="10" fillId="0" borderId="20" xfId="0" applyNumberFormat="1" applyFont="1" applyBorder="1" applyAlignment="1">
      <alignment wrapText="1"/>
    </xf>
    <xf numFmtId="170" fontId="10" fillId="2" borderId="20" xfId="0" applyNumberFormat="1" applyFont="1" applyFill="1" applyBorder="1" applyAlignment="1">
      <alignment horizontal="right" wrapText="1"/>
    </xf>
    <xf numFmtId="170" fontId="10" fillId="3" borderId="20" xfId="0" applyNumberFormat="1" applyFont="1" applyFill="1" applyBorder="1" applyAlignment="1">
      <alignment horizontal="right" wrapText="1"/>
    </xf>
    <xf numFmtId="170" fontId="1" fillId="5" borderId="20" xfId="0" applyNumberFormat="1" applyFont="1" applyFill="1" applyBorder="1" applyAlignment="1">
      <alignment horizontal="right" wrapText="1"/>
    </xf>
    <xf numFmtId="170" fontId="1" fillId="6" borderId="20" xfId="0" applyNumberFormat="1" applyFont="1" applyFill="1" applyBorder="1" applyAlignment="1">
      <alignment horizontal="right" wrapText="1"/>
    </xf>
    <xf numFmtId="0" fontId="1" fillId="2" borderId="14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5" borderId="11" xfId="0" applyFont="1" applyFill="1" applyBorder="1" applyAlignment="1">
      <alignment horizontal="right" wrapText="1"/>
    </xf>
    <xf numFmtId="0" fontId="1" fillId="6" borderId="11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170" fontId="10" fillId="2" borderId="3" xfId="0" applyNumberFormat="1" applyFont="1" applyFill="1" applyBorder="1" applyAlignment="1">
      <alignment horizontal="right" wrapText="1"/>
    </xf>
    <xf numFmtId="170" fontId="10" fillId="3" borderId="3" xfId="0" applyNumberFormat="1" applyFont="1" applyFill="1" applyBorder="1" applyAlignment="1">
      <alignment horizontal="right" wrapText="1"/>
    </xf>
    <xf numFmtId="170" fontId="1" fillId="2" borderId="0" xfId="0" applyNumberFormat="1" applyFont="1" applyFill="1" applyAlignment="1">
      <alignment wrapText="1"/>
    </xf>
    <xf numFmtId="0" fontId="10" fillId="0" borderId="0" xfId="0" applyFont="1" applyAlignment="1">
      <alignment wrapText="1"/>
    </xf>
    <xf numFmtId="170" fontId="10" fillId="0" borderId="0" xfId="0" applyNumberFormat="1" applyFont="1" applyAlignment="1">
      <alignment wrapText="1"/>
    </xf>
    <xf numFmtId="170" fontId="1" fillId="0" borderId="0" xfId="0" applyNumberFormat="1" applyFont="1" applyAlignment="1">
      <alignment wrapText="1"/>
    </xf>
    <xf numFmtId="170" fontId="10" fillId="2" borderId="15" xfId="0" applyNumberFormat="1" applyFont="1" applyFill="1" applyBorder="1" applyAlignment="1">
      <alignment wrapText="1"/>
    </xf>
    <xf numFmtId="170" fontId="10" fillId="0" borderId="15" xfId="0" applyNumberFormat="1" applyFont="1" applyBorder="1" applyAlignment="1">
      <alignment wrapText="1"/>
    </xf>
    <xf numFmtId="0" fontId="10" fillId="0" borderId="22" xfId="0" applyFont="1" applyBorder="1" applyAlignment="1">
      <alignment wrapText="1"/>
    </xf>
    <xf numFmtId="170" fontId="10" fillId="2" borderId="22" xfId="0" applyNumberFormat="1" applyFont="1" applyFill="1" applyBorder="1" applyAlignment="1">
      <alignment wrapText="1"/>
    </xf>
    <xf numFmtId="170" fontId="10" fillId="0" borderId="22" xfId="0" applyNumberFormat="1" applyFont="1" applyBorder="1" applyAlignment="1">
      <alignment wrapText="1"/>
    </xf>
    <xf numFmtId="170" fontId="10" fillId="3" borderId="22" xfId="0" applyNumberFormat="1" applyFont="1" applyFill="1" applyBorder="1" applyAlignment="1">
      <alignment horizontal="right" wrapText="1"/>
    </xf>
    <xf numFmtId="0" fontId="14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170" fontId="1" fillId="2" borderId="15" xfId="0" applyNumberFormat="1" applyFont="1" applyFill="1" applyBorder="1" applyAlignment="1">
      <alignment wrapText="1"/>
    </xf>
    <xf numFmtId="170" fontId="1" fillId="0" borderId="15" xfId="0" applyNumberFormat="1" applyFont="1" applyBorder="1" applyAlignment="1">
      <alignment wrapText="1"/>
    </xf>
    <xf numFmtId="170" fontId="1" fillId="2" borderId="14" xfId="0" applyNumberFormat="1" applyFont="1" applyFill="1" applyBorder="1" applyAlignment="1">
      <alignment wrapText="1"/>
    </xf>
    <xf numFmtId="170" fontId="10" fillId="3" borderId="14" xfId="0" applyNumberFormat="1" applyFont="1" applyFill="1" applyBorder="1" applyAlignment="1">
      <alignment horizontal="right" wrapText="1"/>
    </xf>
    <xf numFmtId="170" fontId="10" fillId="3" borderId="22" xfId="0" applyNumberFormat="1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10" fillId="0" borderId="15" xfId="0" applyFont="1" applyBorder="1" applyAlignment="1">
      <alignment horizontal="right" wrapText="1"/>
    </xf>
    <xf numFmtId="0" fontId="10" fillId="2" borderId="14" xfId="0" applyFont="1" applyFill="1" applyBorder="1" applyAlignment="1">
      <alignment wrapText="1"/>
    </xf>
    <xf numFmtId="0" fontId="1" fillId="0" borderId="15" xfId="0" applyFont="1" applyBorder="1" applyAlignment="1">
      <alignment horizontal="right" wrapText="1"/>
    </xf>
    <xf numFmtId="164" fontId="1" fillId="3" borderId="3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5" fontId="1" fillId="2" borderId="3" xfId="0" applyNumberFormat="1" applyFont="1" applyFill="1" applyBorder="1" applyAlignment="1">
      <alignment wrapText="1"/>
    </xf>
    <xf numFmtId="166" fontId="1" fillId="2" borderId="3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166" fontId="1" fillId="2" borderId="4" xfId="0" applyNumberFormat="1" applyFont="1" applyFill="1" applyBorder="1" applyAlignment="1">
      <alignment wrapText="1"/>
    </xf>
    <xf numFmtId="164" fontId="10" fillId="3" borderId="5" xfId="0" applyNumberFormat="1" applyFont="1" applyFill="1" applyBorder="1" applyAlignment="1">
      <alignment wrapText="1"/>
    </xf>
    <xf numFmtId="164" fontId="10" fillId="2" borderId="5" xfId="0" applyNumberFormat="1" applyFont="1" applyFill="1" applyBorder="1" applyAlignment="1">
      <alignment wrapText="1"/>
    </xf>
    <xf numFmtId="165" fontId="10" fillId="2" borderId="5" xfId="0" applyNumberFormat="1" applyFont="1" applyFill="1" applyBorder="1" applyAlignment="1">
      <alignment wrapText="1"/>
    </xf>
    <xf numFmtId="166" fontId="10" fillId="2" borderId="5" xfId="0" applyNumberFormat="1" applyFont="1" applyFill="1" applyBorder="1" applyAlignment="1">
      <alignment wrapText="1"/>
    </xf>
    <xf numFmtId="164" fontId="10" fillId="3" borderId="3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5" fontId="10" fillId="2" borderId="3" xfId="0" applyNumberFormat="1" applyFont="1" applyFill="1" applyBorder="1" applyAlignment="1">
      <alignment wrapText="1"/>
    </xf>
    <xf numFmtId="166" fontId="10" fillId="2" borderId="3" xfId="0" applyNumberFormat="1" applyFont="1" applyFill="1" applyBorder="1" applyAlignment="1">
      <alignment wrapText="1"/>
    </xf>
    <xf numFmtId="166" fontId="11" fillId="3" borderId="4" xfId="0" applyNumberFormat="1" applyFont="1" applyFill="1" applyBorder="1" applyAlignment="1">
      <alignment wrapText="1"/>
    </xf>
    <xf numFmtId="166" fontId="11" fillId="2" borderId="4" xfId="0" applyNumberFormat="1" applyFont="1" applyFill="1" applyBorder="1" applyAlignment="1">
      <alignment wrapText="1"/>
    </xf>
    <xf numFmtId="164" fontId="10" fillId="3" borderId="6" xfId="0" applyNumberFormat="1" applyFont="1" applyFill="1" applyBorder="1" applyAlignment="1">
      <alignment wrapText="1"/>
    </xf>
    <xf numFmtId="164" fontId="10" fillId="2" borderId="6" xfId="0" applyNumberFormat="1" applyFont="1" applyFill="1" applyBorder="1" applyAlignment="1">
      <alignment wrapText="1"/>
    </xf>
    <xf numFmtId="165" fontId="1" fillId="3" borderId="4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4" fontId="10" fillId="3" borderId="7" xfId="0" applyNumberFormat="1" applyFont="1" applyFill="1" applyBorder="1" applyAlignment="1">
      <alignment wrapText="1"/>
    </xf>
    <xf numFmtId="164" fontId="10" fillId="2" borderId="7" xfId="0" applyNumberFormat="1" applyFont="1" applyFill="1" applyBorder="1" applyAlignment="1">
      <alignment wrapText="1"/>
    </xf>
    <xf numFmtId="167" fontId="1" fillId="3" borderId="3" xfId="0" applyNumberFormat="1" applyFont="1" applyFill="1" applyBorder="1" applyAlignment="1">
      <alignment wrapText="1"/>
    </xf>
    <xf numFmtId="167" fontId="1" fillId="2" borderId="3" xfId="0" applyNumberFormat="1" applyFont="1" applyFill="1" applyBorder="1" applyAlignment="1">
      <alignment wrapText="1"/>
    </xf>
    <xf numFmtId="167" fontId="1" fillId="2" borderId="4" xfId="0" applyNumberFormat="1" applyFont="1" applyFill="1" applyBorder="1" applyAlignment="1">
      <alignment wrapText="1"/>
    </xf>
    <xf numFmtId="167" fontId="10" fillId="3" borderId="5" xfId="0" applyNumberFormat="1" applyFont="1" applyFill="1" applyBorder="1" applyAlignment="1">
      <alignment wrapText="1"/>
    </xf>
    <xf numFmtId="167" fontId="10" fillId="2" borderId="5" xfId="0" applyNumberFormat="1" applyFont="1" applyFill="1" applyBorder="1" applyAlignment="1">
      <alignment wrapText="1"/>
    </xf>
    <xf numFmtId="164" fontId="12" fillId="0" borderId="4" xfId="0" applyNumberFormat="1" applyFont="1" applyBorder="1" applyAlignment="1">
      <alignment wrapText="1"/>
    </xf>
    <xf numFmtId="167" fontId="1" fillId="3" borderId="0" xfId="0" applyNumberFormat="1" applyFont="1" applyFill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68" fontId="12" fillId="0" borderId="0" xfId="0" applyNumberFormat="1" applyFont="1" applyAlignment="1">
      <alignment horizontal="right" wrapText="1"/>
    </xf>
    <xf numFmtId="164" fontId="12" fillId="0" borderId="4" xfId="0" applyNumberFormat="1" applyFont="1" applyBorder="1" applyAlignment="1">
      <alignment horizontal="right" wrapText="1"/>
    </xf>
    <xf numFmtId="168" fontId="12" fillId="0" borderId="4" xfId="0" applyNumberFormat="1" applyFont="1" applyBorder="1" applyAlignment="1">
      <alignment horizontal="right" wrapText="1"/>
    </xf>
    <xf numFmtId="167" fontId="1" fillId="2" borderId="0" xfId="0" applyNumberFormat="1" applyFont="1" applyFill="1" applyAlignment="1">
      <alignment wrapText="1"/>
    </xf>
    <xf numFmtId="164" fontId="12" fillId="0" borderId="0" xfId="0" applyNumberFormat="1" applyFont="1" applyBorder="1" applyAlignment="1">
      <alignment horizontal="right" wrapText="1"/>
    </xf>
    <xf numFmtId="167" fontId="10" fillId="3" borderId="6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1" fillId="3" borderId="0" xfId="0" applyNumberFormat="1" applyFont="1" applyFill="1" applyAlignment="1">
      <alignment horizontal="right"/>
    </xf>
    <xf numFmtId="167" fontId="1" fillId="3" borderId="4" xfId="0" applyNumberFormat="1" applyFont="1" applyFill="1" applyBorder="1" applyAlignment="1">
      <alignment horizontal="right"/>
    </xf>
    <xf numFmtId="167" fontId="10" fillId="3" borderId="5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71" fontId="1" fillId="0" borderId="4" xfId="0" applyNumberFormat="1" applyFont="1" applyBorder="1" applyAlignment="1">
      <alignment horizontal="right" wrapText="1"/>
    </xf>
    <xf numFmtId="171" fontId="10" fillId="0" borderId="6" xfId="0" applyNumberFormat="1" applyFont="1" applyBorder="1" applyAlignment="1">
      <alignment horizontal="right" wrapText="1"/>
    </xf>
    <xf numFmtId="170" fontId="1" fillId="7" borderId="16" xfId="0" applyNumberFormat="1" applyFont="1" applyFill="1" applyBorder="1" applyAlignment="1">
      <alignment horizontal="right" wrapText="1"/>
    </xf>
    <xf numFmtId="0" fontId="18" fillId="2" borderId="0" xfId="0" applyFont="1" applyFill="1" applyAlignment="1">
      <alignment wrapText="1"/>
    </xf>
    <xf numFmtId="170" fontId="1" fillId="3" borderId="17" xfId="0" applyNumberFormat="1" applyFont="1" applyFill="1" applyBorder="1" applyAlignment="1">
      <alignment horizontal="right" wrapText="1"/>
    </xf>
    <xf numFmtId="170" fontId="1" fillId="0" borderId="11" xfId="0" applyNumberFormat="1" applyFont="1" applyBorder="1" applyAlignment="1">
      <alignment horizontal="right" wrapText="1"/>
    </xf>
    <xf numFmtId="170" fontId="1" fillId="0" borderId="0" xfId="0" applyNumberFormat="1" applyFont="1" applyAlignment="1">
      <alignment horizontal="right" wrapText="1"/>
    </xf>
    <xf numFmtId="170" fontId="1" fillId="0" borderId="17" xfId="0" applyNumberFormat="1" applyFont="1" applyBorder="1" applyAlignment="1">
      <alignment horizontal="right" wrapText="1"/>
    </xf>
    <xf numFmtId="170" fontId="10" fillId="0" borderId="18" xfId="0" applyNumberFormat="1" applyFont="1" applyBorder="1" applyAlignment="1">
      <alignment horizontal="right" wrapText="1"/>
    </xf>
    <xf numFmtId="170" fontId="1" fillId="0" borderId="14" xfId="0" applyNumberFormat="1" applyFont="1" applyBorder="1" applyAlignment="1">
      <alignment horizontal="right" wrapText="1"/>
    </xf>
    <xf numFmtId="170" fontId="10" fillId="0" borderId="15" xfId="0" applyNumberFormat="1" applyFont="1" applyBorder="1" applyAlignment="1">
      <alignment horizontal="right" wrapText="1"/>
    </xf>
    <xf numFmtId="170" fontId="1" fillId="0" borderId="16" xfId="0" applyNumberFormat="1" applyFont="1" applyBorder="1" applyAlignment="1">
      <alignment horizontal="right" wrapText="1"/>
    </xf>
    <xf numFmtId="170" fontId="10" fillId="0" borderId="16" xfId="0" applyNumberFormat="1" applyFont="1" applyBorder="1" applyAlignment="1">
      <alignment horizontal="right" wrapText="1"/>
    </xf>
    <xf numFmtId="0" fontId="18" fillId="2" borderId="2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right" vertical="top" wrapText="1"/>
    </xf>
    <xf numFmtId="0" fontId="18" fillId="2" borderId="0" xfId="0" applyFont="1" applyFill="1" applyAlignment="1">
      <alignment horizontal="left" wrapText="1" indent="2"/>
    </xf>
    <xf numFmtId="0" fontId="20" fillId="0" borderId="5" xfId="0" applyFont="1" applyBorder="1" applyAlignment="1">
      <alignment wrapText="1"/>
    </xf>
    <xf numFmtId="0" fontId="21" fillId="2" borderId="0" xfId="0" applyFont="1" applyFill="1" applyAlignment="1">
      <alignment horizontal="left" wrapText="1"/>
    </xf>
    <xf numFmtId="0" fontId="13" fillId="2" borderId="0" xfId="0" applyFont="1" applyFill="1" applyBorder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8" fillId="2" borderId="10" xfId="0" applyFont="1" applyFill="1" applyBorder="1" applyAlignment="1">
      <alignment vertical="top" wrapText="1"/>
    </xf>
    <xf numFmtId="169" fontId="19" fillId="8" borderId="10" xfId="0" applyNumberFormat="1" applyFont="1" applyFill="1" applyBorder="1" applyAlignment="1">
      <alignment horizontal="right" vertical="top" wrapText="1"/>
    </xf>
    <xf numFmtId="169" fontId="19" fillId="3" borderId="10" xfId="0" applyNumberFormat="1" applyFont="1" applyFill="1" applyBorder="1" applyAlignment="1">
      <alignment horizontal="right" vertical="top" wrapText="1"/>
    </xf>
    <xf numFmtId="0" fontId="18" fillId="8" borderId="2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wrapText="1"/>
    </xf>
    <xf numFmtId="0" fontId="18" fillId="0" borderId="0" xfId="0" applyFont="1" applyAlignment="1">
      <alignment horizontal="left" wrapText="1"/>
    </xf>
    <xf numFmtId="0" fontId="18" fillId="0" borderId="14" xfId="0" applyFont="1" applyBorder="1" applyAlignment="1">
      <alignment horizontal="left" wrapText="1" indent="2"/>
    </xf>
    <xf numFmtId="0" fontId="19" fillId="2" borderId="5" xfId="0" applyFont="1" applyFill="1" applyBorder="1" applyAlignment="1">
      <alignment horizontal="left" wrapText="1"/>
    </xf>
    <xf numFmtId="0" fontId="18" fillId="8" borderId="0" xfId="0" applyFont="1" applyFill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0" borderId="3" xfId="0" applyFont="1" applyBorder="1" applyAlignment="1">
      <alignment horizontal="right" wrapText="1"/>
    </xf>
    <xf numFmtId="0" fontId="18" fillId="2" borderId="3" xfId="0" applyFont="1" applyFill="1" applyBorder="1" applyAlignment="1">
      <alignment vertical="top" wrapText="1"/>
    </xf>
    <xf numFmtId="0" fontId="19" fillId="3" borderId="11" xfId="0" applyFont="1" applyFill="1" applyBorder="1" applyAlignment="1">
      <alignment horizontal="right" wrapText="1"/>
    </xf>
    <xf numFmtId="0" fontId="18" fillId="2" borderId="0" xfId="0" applyFont="1" applyFill="1" applyAlignment="1">
      <alignment vertical="top" wrapText="1"/>
    </xf>
    <xf numFmtId="0" fontId="18" fillId="5" borderId="3" xfId="0" applyFont="1" applyFill="1" applyBorder="1" applyAlignment="1">
      <alignment horizontal="right" wrapText="1"/>
    </xf>
    <xf numFmtId="0" fontId="18" fillId="6" borderId="3" xfId="0" applyFont="1" applyFill="1" applyBorder="1" applyAlignment="1">
      <alignment horizontal="right" wrapText="1"/>
    </xf>
    <xf numFmtId="170" fontId="19" fillId="2" borderId="0" xfId="0" applyNumberFormat="1" applyFont="1" applyFill="1" applyAlignment="1">
      <alignment horizontal="right" wrapText="1"/>
    </xf>
    <xf numFmtId="170" fontId="19" fillId="3" borderId="0" xfId="0" applyNumberFormat="1" applyFont="1" applyFill="1" applyAlignment="1">
      <alignment horizontal="right" wrapText="1"/>
    </xf>
    <xf numFmtId="170" fontId="19" fillId="5" borderId="0" xfId="0" applyNumberFormat="1" applyFont="1" applyFill="1" applyAlignment="1">
      <alignment horizontal="right" wrapText="1"/>
    </xf>
    <xf numFmtId="170" fontId="19" fillId="6" borderId="0" xfId="0" applyNumberFormat="1" applyFont="1" applyFill="1" applyAlignment="1">
      <alignment horizontal="right" wrapText="1"/>
    </xf>
    <xf numFmtId="170" fontId="1" fillId="5" borderId="0" xfId="0" applyNumberFormat="1" applyFont="1" applyFill="1" applyBorder="1" applyAlignment="1">
      <alignment horizontal="right" wrapText="1"/>
    </xf>
    <xf numFmtId="170" fontId="1" fillId="6" borderId="0" xfId="0" applyNumberFormat="1" applyFont="1" applyFill="1" applyBorder="1" applyAlignment="1">
      <alignment horizontal="right" wrapText="1"/>
    </xf>
    <xf numFmtId="0" fontId="18" fillId="0" borderId="14" xfId="0" applyFont="1" applyBorder="1" applyAlignment="1">
      <alignment wrapText="1"/>
    </xf>
    <xf numFmtId="0" fontId="22" fillId="8" borderId="0" xfId="0" applyFont="1" applyFill="1"/>
    <xf numFmtId="0" fontId="23" fillId="8" borderId="20" xfId="0" applyFont="1" applyFill="1" applyBorder="1" applyAlignment="1">
      <alignment horizontal="left" wrapText="1"/>
    </xf>
    <xf numFmtId="0" fontId="18" fillId="8" borderId="0" xfId="0" applyFont="1" applyFill="1" applyAlignment="1">
      <alignment wrapText="1"/>
    </xf>
    <xf numFmtId="0" fontId="18" fillId="8" borderId="14" xfId="0" applyFont="1" applyFill="1" applyBorder="1" applyAlignment="1">
      <alignment wrapText="1"/>
    </xf>
    <xf numFmtId="0" fontId="19" fillId="8" borderId="15" xfId="0" applyFont="1" applyFill="1" applyBorder="1" applyAlignment="1">
      <alignment wrapText="1"/>
    </xf>
    <xf numFmtId="0" fontId="23" fillId="8" borderId="14" xfId="0" applyFont="1" applyFill="1" applyBorder="1" applyAlignment="1">
      <alignment wrapText="1"/>
    </xf>
    <xf numFmtId="0" fontId="23" fillId="8" borderId="15" xfId="0" applyFont="1" applyFill="1" applyBorder="1" applyAlignment="1">
      <alignment wrapText="1"/>
    </xf>
    <xf numFmtId="170" fontId="18" fillId="8" borderId="21" xfId="0" applyNumberFormat="1" applyFont="1" applyFill="1" applyBorder="1" applyAlignment="1">
      <alignment wrapText="1"/>
    </xf>
    <xf numFmtId="170" fontId="18" fillId="8" borderId="21" xfId="0" applyNumberFormat="1" applyFont="1" applyFill="1" applyBorder="1" applyAlignment="1">
      <alignment horizontal="right" wrapText="1"/>
    </xf>
    <xf numFmtId="170" fontId="18" fillId="2" borderId="21" xfId="0" applyNumberFormat="1" applyFont="1" applyFill="1" applyBorder="1" applyAlignment="1">
      <alignment horizontal="right" wrapText="1"/>
    </xf>
    <xf numFmtId="170" fontId="18" fillId="3" borderId="21" xfId="0" applyNumberFormat="1" applyFont="1" applyFill="1" applyBorder="1" applyAlignment="1">
      <alignment horizontal="right" wrapText="1"/>
    </xf>
    <xf numFmtId="170" fontId="18" fillId="5" borderId="21" xfId="0" applyNumberFormat="1" applyFont="1" applyFill="1" applyBorder="1" applyAlignment="1">
      <alignment horizontal="right" wrapText="1"/>
    </xf>
    <xf numFmtId="170" fontId="18" fillId="6" borderId="21" xfId="0" applyNumberFormat="1" applyFont="1" applyFill="1" applyBorder="1" applyAlignment="1">
      <alignment horizontal="right" wrapText="1"/>
    </xf>
    <xf numFmtId="170" fontId="19" fillId="8" borderId="20" xfId="0" applyNumberFormat="1" applyFont="1" applyFill="1" applyBorder="1" applyAlignment="1">
      <alignment wrapText="1"/>
    </xf>
    <xf numFmtId="170" fontId="19" fillId="8" borderId="20" xfId="0" applyNumberFormat="1" applyFont="1" applyFill="1" applyBorder="1" applyAlignment="1">
      <alignment horizontal="right" wrapText="1"/>
    </xf>
    <xf numFmtId="170" fontId="19" fillId="3" borderId="20" xfId="0" applyNumberFormat="1" applyFont="1" applyFill="1" applyBorder="1" applyAlignment="1">
      <alignment horizontal="right" wrapText="1"/>
    </xf>
    <xf numFmtId="170" fontId="19" fillId="5" borderId="20" xfId="0" applyNumberFormat="1" applyFont="1" applyFill="1" applyBorder="1" applyAlignment="1">
      <alignment horizontal="right" wrapText="1"/>
    </xf>
    <xf numFmtId="170" fontId="19" fillId="6" borderId="20" xfId="0" applyNumberFormat="1" applyFont="1" applyFill="1" applyBorder="1" applyAlignment="1">
      <alignment horizontal="right" wrapText="1"/>
    </xf>
    <xf numFmtId="9" fontId="23" fillId="8" borderId="21" xfId="6" applyFont="1" applyFill="1" applyBorder="1" applyAlignment="1">
      <alignment horizontal="right" wrapText="1"/>
    </xf>
    <xf numFmtId="9" fontId="18" fillId="8" borderId="21" xfId="6" applyFont="1" applyFill="1" applyBorder="1" applyAlignment="1">
      <alignment horizontal="right" wrapText="1"/>
    </xf>
    <xf numFmtId="9" fontId="18" fillId="3" borderId="21" xfId="6" applyFont="1" applyFill="1" applyBorder="1" applyAlignment="1">
      <alignment horizontal="right" wrapText="1"/>
    </xf>
    <xf numFmtId="9" fontId="18" fillId="5" borderId="4" xfId="6" applyFont="1" applyFill="1" applyBorder="1" applyAlignment="1">
      <alignment horizontal="right" wrapText="1"/>
    </xf>
    <xf numFmtId="9" fontId="18" fillId="6" borderId="4" xfId="6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18" fillId="2" borderId="2" xfId="0" applyFont="1" applyFill="1" applyBorder="1" applyAlignment="1">
      <alignment vertical="top" wrapText="1"/>
    </xf>
    <xf numFmtId="0" fontId="19" fillId="2" borderId="3" xfId="0" applyFont="1" applyFill="1" applyBorder="1" applyAlignment="1">
      <alignment horizontal="left" wrapText="1"/>
    </xf>
    <xf numFmtId="0" fontId="19" fillId="2" borderId="6" xfId="0" applyFont="1" applyFill="1" applyBorder="1" applyAlignment="1">
      <alignment wrapText="1"/>
    </xf>
    <xf numFmtId="0" fontId="25" fillId="2" borderId="4" xfId="0" applyFont="1" applyFill="1" applyBorder="1" applyAlignment="1">
      <alignment wrapText="1"/>
    </xf>
    <xf numFmtId="0" fontId="21" fillId="2" borderId="6" xfId="0" applyFont="1" applyFill="1" applyBorder="1" applyAlignment="1">
      <alignment vertical="top" wrapText="1"/>
    </xf>
    <xf numFmtId="164" fontId="18" fillId="3" borderId="7" xfId="0" applyNumberFormat="1" applyFont="1" applyFill="1" applyBorder="1" applyAlignment="1">
      <alignment wrapText="1"/>
    </xf>
    <xf numFmtId="164" fontId="18" fillId="2" borderId="7" xfId="0" applyNumberFormat="1" applyFont="1" applyFill="1" applyBorder="1" applyAlignment="1">
      <alignment wrapText="1"/>
    </xf>
    <xf numFmtId="0" fontId="12" fillId="0" borderId="0" xfId="0" applyFont="1" applyBorder="1" applyAlignment="1">
      <alignment vertical="center" wrapText="1"/>
    </xf>
    <xf numFmtId="167" fontId="1" fillId="3" borderId="0" xfId="0" applyNumberFormat="1" applyFont="1" applyFill="1" applyBorder="1" applyAlignment="1">
      <alignment horizontal="right" wrapText="1"/>
    </xf>
    <xf numFmtId="168" fontId="12" fillId="0" borderId="0" xfId="0" applyNumberFormat="1" applyFont="1" applyBorder="1" applyAlignment="1">
      <alignment horizontal="right" wrapText="1"/>
    </xf>
    <xf numFmtId="165" fontId="1" fillId="2" borderId="5" xfId="0" applyNumberFormat="1" applyFont="1" applyFill="1" applyBorder="1" applyAlignment="1">
      <alignment wrapText="1"/>
    </xf>
    <xf numFmtId="0" fontId="10" fillId="8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wrapText="1"/>
    </xf>
    <xf numFmtId="173" fontId="0" fillId="0" borderId="0" xfId="0" applyNumberFormat="1"/>
    <xf numFmtId="0" fontId="21" fillId="2" borderId="6" xfId="0" applyFont="1" applyFill="1" applyBorder="1" applyAlignment="1">
      <alignment vertical="top"/>
    </xf>
    <xf numFmtId="0" fontId="6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6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514350</xdr:colOff>
      <xdr:row>11</xdr:row>
      <xdr:rowOff>72625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291334-36CD-4299-AC95-64519F1AE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675"/>
          <a:ext cx="514350" cy="4345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11</xdr:row>
      <xdr:rowOff>0</xdr:rowOff>
    </xdr:from>
    <xdr:to>
      <xdr:col>7</xdr:col>
      <xdr:colOff>619125</xdr:colOff>
      <xdr:row>11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8396575-57AA-4C2A-8FFC-081A378A5965}"/>
            </a:ext>
          </a:extLst>
        </xdr:cNvPr>
        <xdr:cNvCxnSpPr/>
      </xdr:nvCxnSpPr>
      <xdr:spPr>
        <a:xfrm>
          <a:off x="657225" y="2333625"/>
          <a:ext cx="422910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7109375" defaultRowHeight="12.75" x14ac:dyDescent="0.2"/>
  <cols>
    <col min="1" max="7" width="9.140625" customWidth="1"/>
    <col min="8" max="17" width="9.5703125" customWidth="1"/>
  </cols>
  <sheetData>
    <row r="1" spans="1:17" ht="14.1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149999999999999" customHeight="1" x14ac:dyDescent="0.25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1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1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4.1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9.1" customHeight="1" x14ac:dyDescent="0.2">
      <c r="A11" s="2"/>
      <c r="B11" s="356" t="str">
        <f>"TOMTOM FINANCIAL DATA PACK "&amp;'1. Key figures table'!C6</f>
        <v>TOMTOM FINANCIAL DATA PACK Q3 '22</v>
      </c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2"/>
      <c r="O11" s="2"/>
      <c r="P11" s="2"/>
      <c r="Q11" s="2"/>
    </row>
    <row r="12" spans="1:17" ht="14.1" customHeight="1" x14ac:dyDescent="0.2">
      <c r="A12" s="2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2"/>
      <c r="O12" s="2"/>
      <c r="P12" s="2"/>
      <c r="Q12" s="2"/>
    </row>
    <row r="13" spans="1:17" ht="14.1" customHeight="1" x14ac:dyDescent="0.2">
      <c r="A13" s="2"/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2"/>
      <c r="O13" s="2"/>
      <c r="P13" s="2"/>
      <c r="Q13" s="2"/>
    </row>
    <row r="14" spans="1:17" ht="14.1" customHeight="1" x14ac:dyDescent="0.2">
      <c r="A14" s="2"/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2"/>
      <c r="O14" s="2"/>
      <c r="P14" s="2"/>
      <c r="Q14" s="2"/>
    </row>
    <row r="15" spans="1:17" ht="14.1" customHeight="1" x14ac:dyDescent="0.2">
      <c r="A15" s="2"/>
      <c r="B15" s="356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2"/>
      <c r="O15" s="2"/>
      <c r="P15" s="2"/>
      <c r="Q15" s="2"/>
    </row>
    <row r="16" spans="1:17" ht="14.1" customHeight="1" x14ac:dyDescent="0.2">
      <c r="A16" s="2"/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2"/>
      <c r="O16" s="2"/>
      <c r="P16" s="2"/>
      <c r="Q16" s="2"/>
    </row>
    <row r="17" spans="1:17" ht="14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4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">
    <mergeCell ref="B11:M16"/>
  </mergeCells>
  <pageMargins left="0.75" right="0.75" top="1" bottom="1" header="0.5" footer="0.5"/>
  <customProperties>
    <customPr name="_pios_id" r:id="rId1"/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showGridLines="0" showRuler="0" workbookViewId="0"/>
  </sheetViews>
  <sheetFormatPr defaultColWidth="13.7109375" defaultRowHeight="12.75" x14ac:dyDescent="0.2"/>
  <cols>
    <col min="1" max="1" width="9.5703125" customWidth="1"/>
    <col min="2" max="2" width="76.85546875" customWidth="1"/>
    <col min="3" max="3" width="18.42578125" bestFit="1" customWidth="1"/>
    <col min="4" max="4" width="17.7109375" bestFit="1" customWidth="1"/>
    <col min="5" max="8" width="13.7109375" customWidth="1"/>
    <col min="9" max="12" width="9.5703125" customWidth="1"/>
  </cols>
  <sheetData>
    <row r="1" spans="1:12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3.25" customHeight="1" x14ac:dyDescent="0.3">
      <c r="A2" s="2"/>
      <c r="B2" s="4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6.7" customHeight="1" x14ac:dyDescent="0.2">
      <c r="A3" s="2"/>
      <c r="B3" s="5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">
      <c r="A4" s="2"/>
      <c r="B4" s="54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customHeight="1" x14ac:dyDescent="0.2">
      <c r="A5" s="2"/>
      <c r="B5" s="6" t="s">
        <v>0</v>
      </c>
      <c r="C5" s="55"/>
      <c r="D5" s="55"/>
      <c r="E5" s="55"/>
      <c r="F5" s="55"/>
      <c r="G5" s="55"/>
      <c r="H5" s="55"/>
      <c r="I5" s="2"/>
      <c r="J5" s="2"/>
      <c r="K5" s="2"/>
      <c r="L5" s="2"/>
    </row>
    <row r="6" spans="1:12" ht="15.75" customHeight="1" x14ac:dyDescent="0.2">
      <c r="A6" s="2"/>
      <c r="B6" s="7" t="s">
        <v>2</v>
      </c>
      <c r="C6" s="8" t="s">
        <v>3</v>
      </c>
      <c r="D6" s="9" t="s">
        <v>4</v>
      </c>
      <c r="E6" s="9" t="s">
        <v>5</v>
      </c>
      <c r="F6" s="8" t="s">
        <v>6</v>
      </c>
      <c r="G6" s="9" t="s">
        <v>7</v>
      </c>
      <c r="H6" s="9" t="s">
        <v>5</v>
      </c>
      <c r="I6" s="2"/>
      <c r="J6" s="2"/>
      <c r="K6" s="2"/>
      <c r="L6" s="2"/>
    </row>
    <row r="7" spans="1:12" ht="15.75" customHeight="1" x14ac:dyDescent="0.2">
      <c r="A7" s="2"/>
      <c r="B7" s="10" t="s">
        <v>8</v>
      </c>
      <c r="C7" s="231">
        <v>108300000</v>
      </c>
      <c r="D7" s="232">
        <v>95400000</v>
      </c>
      <c r="E7" s="233">
        <v>0.14000000000000001</v>
      </c>
      <c r="F7" s="231">
        <v>318900000</v>
      </c>
      <c r="G7" s="232">
        <v>303400000</v>
      </c>
      <c r="H7" s="234">
        <v>0.05</v>
      </c>
      <c r="I7" s="2"/>
      <c r="J7" s="2"/>
      <c r="K7" s="2"/>
      <c r="L7" s="2"/>
    </row>
    <row r="8" spans="1:12" ht="15.75" customHeight="1" x14ac:dyDescent="0.2">
      <c r="A8" s="56"/>
      <c r="B8" s="14" t="s">
        <v>9</v>
      </c>
      <c r="C8" s="235">
        <v>28000000</v>
      </c>
      <c r="D8" s="236">
        <v>32100000</v>
      </c>
      <c r="E8" s="237">
        <v>-0.13</v>
      </c>
      <c r="F8" s="235">
        <v>78500000</v>
      </c>
      <c r="G8" s="236">
        <v>88400000</v>
      </c>
      <c r="H8" s="237">
        <v>-0.11</v>
      </c>
      <c r="I8" s="56"/>
      <c r="J8" s="56"/>
      <c r="K8" s="2"/>
      <c r="L8" s="2"/>
    </row>
    <row r="9" spans="1:12" ht="15.75" customHeight="1" x14ac:dyDescent="0.2">
      <c r="A9" s="2"/>
      <c r="B9" s="17" t="s">
        <v>10</v>
      </c>
      <c r="C9" s="238">
        <v>136300000</v>
      </c>
      <c r="D9" s="239">
        <v>127500000</v>
      </c>
      <c r="E9" s="240">
        <v>7.0000000000000007E-2</v>
      </c>
      <c r="F9" s="238">
        <v>397300000</v>
      </c>
      <c r="G9" s="239">
        <v>391800000</v>
      </c>
      <c r="H9" s="241">
        <v>0.01</v>
      </c>
      <c r="I9" s="2"/>
      <c r="J9" s="2"/>
      <c r="K9" s="2"/>
      <c r="L9" s="2"/>
    </row>
    <row r="10" spans="1:12" ht="15.75" customHeight="1" x14ac:dyDescent="0.2">
      <c r="A10" s="2"/>
      <c r="B10" s="20" t="s">
        <v>11</v>
      </c>
      <c r="C10" s="242">
        <v>109900000</v>
      </c>
      <c r="D10" s="243">
        <v>103600000</v>
      </c>
      <c r="E10" s="244">
        <v>0.06</v>
      </c>
      <c r="F10" s="242">
        <v>328800000</v>
      </c>
      <c r="G10" s="243">
        <v>312900000</v>
      </c>
      <c r="H10" s="245">
        <v>0.05</v>
      </c>
      <c r="I10" s="2"/>
      <c r="J10" s="2"/>
      <c r="K10" s="2"/>
      <c r="L10" s="2"/>
    </row>
    <row r="11" spans="1:12" ht="15.75" customHeight="1" x14ac:dyDescent="0.2">
      <c r="A11" s="56"/>
      <c r="B11" s="21" t="s">
        <v>12</v>
      </c>
      <c r="C11" s="246">
        <v>0.81</v>
      </c>
      <c r="D11" s="247">
        <v>0.81</v>
      </c>
      <c r="E11" s="21"/>
      <c r="F11" s="246">
        <v>0.83000000000000007</v>
      </c>
      <c r="G11" s="247">
        <v>0.8</v>
      </c>
      <c r="H11" s="21"/>
      <c r="I11" s="56"/>
      <c r="J11" s="56"/>
      <c r="K11" s="2"/>
      <c r="L11" s="2"/>
    </row>
    <row r="12" spans="1:12" ht="15.75" customHeight="1" thickBot="1" x14ac:dyDescent="0.25">
      <c r="A12" s="2"/>
      <c r="B12" s="353" t="s">
        <v>31</v>
      </c>
      <c r="C12" s="346">
        <v>127706000</v>
      </c>
      <c r="D12" s="347">
        <v>126171000</v>
      </c>
      <c r="E12" s="351">
        <v>0.01</v>
      </c>
      <c r="F12" s="346">
        <v>421895000</v>
      </c>
      <c r="G12" s="347">
        <v>370716000</v>
      </c>
      <c r="H12" s="351">
        <v>0.14000000000000001</v>
      </c>
      <c r="I12" s="2"/>
      <c r="J12" s="2"/>
      <c r="K12" s="2"/>
      <c r="L12" s="2"/>
    </row>
    <row r="13" spans="1:12" ht="15.75" customHeight="1" x14ac:dyDescent="0.2">
      <c r="A13" s="2"/>
      <c r="B13" s="20" t="s">
        <v>162</v>
      </c>
      <c r="C13" s="242">
        <v>-17800000</v>
      </c>
      <c r="D13" s="243">
        <v>-22500000</v>
      </c>
      <c r="E13" s="20"/>
      <c r="F13" s="242">
        <v>-93100000</v>
      </c>
      <c r="G13" s="243">
        <v>-57800000</v>
      </c>
      <c r="H13" s="20"/>
      <c r="I13" s="2"/>
      <c r="J13" s="2"/>
      <c r="K13" s="2"/>
      <c r="L13" s="2"/>
    </row>
    <row r="14" spans="1:12" ht="15.75" customHeight="1" x14ac:dyDescent="0.2">
      <c r="A14" s="2"/>
      <c r="B14" s="21" t="s">
        <v>51</v>
      </c>
      <c r="C14" s="250">
        <v>-0.13</v>
      </c>
      <c r="D14" s="251">
        <v>-0.18</v>
      </c>
      <c r="E14" s="14"/>
      <c r="F14" s="250">
        <v>-0.23</v>
      </c>
      <c r="G14" s="251">
        <v>-0.15</v>
      </c>
      <c r="H14" s="14"/>
      <c r="I14" s="2"/>
      <c r="J14" s="2"/>
      <c r="K14" s="2"/>
      <c r="L14" s="2"/>
    </row>
    <row r="15" spans="1:12" ht="15.75" customHeight="1" x14ac:dyDescent="0.2">
      <c r="A15" s="2"/>
      <c r="B15" s="27" t="s">
        <v>14</v>
      </c>
      <c r="C15" s="252">
        <v>-17500000</v>
      </c>
      <c r="D15" s="253">
        <v>-20800000</v>
      </c>
      <c r="E15" s="27"/>
      <c r="F15" s="252">
        <v>-94000000</v>
      </c>
      <c r="G15" s="253">
        <v>-55900000</v>
      </c>
      <c r="H15" s="27"/>
      <c r="I15" s="2"/>
      <c r="J15" s="2"/>
      <c r="K15" s="2"/>
      <c r="L15" s="2"/>
    </row>
    <row r="16" spans="1:12" ht="15.75" customHeight="1" x14ac:dyDescent="0.2">
      <c r="A16" s="2"/>
      <c r="B16" s="343" t="s">
        <v>154</v>
      </c>
      <c r="C16" s="248">
        <v>8500000</v>
      </c>
      <c r="D16" s="249">
        <v>-13500000</v>
      </c>
      <c r="E16" s="23"/>
      <c r="F16" s="248">
        <v>-14600000</v>
      </c>
      <c r="G16" s="249">
        <v>-33200000.000000004</v>
      </c>
      <c r="H16" s="23"/>
      <c r="I16" s="2"/>
      <c r="J16" s="2"/>
      <c r="K16" s="2"/>
      <c r="L16" s="2"/>
    </row>
    <row r="17" spans="1:12" ht="15.75" customHeight="1" x14ac:dyDescent="0.2">
      <c r="A17" s="56"/>
      <c r="B17" s="344" t="s">
        <v>155</v>
      </c>
      <c r="C17" s="246">
        <v>0.06</v>
      </c>
      <c r="D17" s="247">
        <v>-0.11</v>
      </c>
      <c r="E17" s="21"/>
      <c r="F17" s="246">
        <v>-0.04</v>
      </c>
      <c r="G17" s="247">
        <v>-0.08</v>
      </c>
      <c r="H17" s="21"/>
      <c r="I17" s="56"/>
      <c r="J17" s="56"/>
      <c r="K17" s="2"/>
      <c r="L17" s="2"/>
    </row>
    <row r="18" spans="1:12" ht="15.75" customHeight="1" x14ac:dyDescent="0.2">
      <c r="A18" s="2"/>
      <c r="B18" s="345" t="s">
        <v>153</v>
      </c>
      <c r="C18" s="57"/>
      <c r="D18" s="57"/>
      <c r="E18" s="57"/>
      <c r="F18" s="57"/>
      <c r="G18" s="57"/>
      <c r="H18" s="57"/>
      <c r="I18" s="2"/>
      <c r="J18" s="2"/>
      <c r="K18" s="2"/>
      <c r="L18" s="2"/>
    </row>
    <row r="19" spans="1:12" ht="15.75" customHeight="1" x14ac:dyDescent="0.2">
      <c r="A19" s="2"/>
      <c r="B19" s="54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2"/>
      <c r="B20" s="6" t="s">
        <v>8</v>
      </c>
      <c r="C20" s="55"/>
      <c r="D20" s="55"/>
      <c r="E20" s="55"/>
      <c r="F20" s="55"/>
      <c r="G20" s="55"/>
      <c r="H20" s="55"/>
      <c r="I20" s="2"/>
      <c r="J20" s="2"/>
      <c r="K20" s="2"/>
      <c r="L20" s="2"/>
    </row>
    <row r="21" spans="1:12" ht="15.75" customHeight="1" x14ac:dyDescent="0.2">
      <c r="A21" s="2"/>
      <c r="B21" s="7" t="s">
        <v>2</v>
      </c>
      <c r="C21" s="8" t="s">
        <v>3</v>
      </c>
      <c r="D21" s="9" t="s">
        <v>4</v>
      </c>
      <c r="E21" s="9" t="s">
        <v>5</v>
      </c>
      <c r="F21" s="8" t="s">
        <v>6</v>
      </c>
      <c r="G21" s="9" t="s">
        <v>7</v>
      </c>
      <c r="H21" s="9" t="s">
        <v>5</v>
      </c>
      <c r="I21" s="2"/>
      <c r="J21" s="2"/>
      <c r="K21" s="2"/>
      <c r="L21" s="2"/>
    </row>
    <row r="22" spans="1:12" ht="15.75" customHeight="1" x14ac:dyDescent="0.2">
      <c r="A22" s="2"/>
      <c r="B22" s="28" t="s">
        <v>15</v>
      </c>
      <c r="C22" s="29">
        <v>62400000</v>
      </c>
      <c r="D22" s="30">
        <v>52400000</v>
      </c>
      <c r="E22" s="12">
        <v>0.19</v>
      </c>
      <c r="F22" s="11">
        <v>182900000</v>
      </c>
      <c r="G22" s="30">
        <v>176000000</v>
      </c>
      <c r="H22" s="12">
        <v>0.04</v>
      </c>
      <c r="I22" s="2"/>
      <c r="J22" s="2"/>
      <c r="K22" s="2"/>
      <c r="L22" s="2"/>
    </row>
    <row r="23" spans="1:12" ht="15.75" customHeight="1" x14ac:dyDescent="0.2">
      <c r="A23" s="2"/>
      <c r="B23" s="31" t="s">
        <v>16</v>
      </c>
      <c r="C23" s="32">
        <v>45900000</v>
      </c>
      <c r="D23" s="33">
        <v>43000000</v>
      </c>
      <c r="E23" s="16">
        <v>7.0000000000000007E-2</v>
      </c>
      <c r="F23" s="15">
        <v>136000000</v>
      </c>
      <c r="G23" s="33">
        <v>127400000</v>
      </c>
      <c r="H23" s="16">
        <v>7.0000000000000007E-2</v>
      </c>
      <c r="I23" s="2"/>
      <c r="J23" s="2"/>
      <c r="K23" s="2"/>
      <c r="L23" s="2"/>
    </row>
    <row r="24" spans="1:12" ht="15.75" customHeight="1" x14ac:dyDescent="0.2">
      <c r="A24" s="2"/>
      <c r="B24" s="27" t="s">
        <v>17</v>
      </c>
      <c r="C24" s="34">
        <v>108300000</v>
      </c>
      <c r="D24" s="35">
        <v>95400000</v>
      </c>
      <c r="E24" s="36">
        <v>0.14000000000000001</v>
      </c>
      <c r="F24" s="34">
        <v>318900000</v>
      </c>
      <c r="G24" s="35">
        <v>303400000</v>
      </c>
      <c r="H24" s="36">
        <v>0.05</v>
      </c>
      <c r="I24" s="2"/>
      <c r="J24" s="2"/>
      <c r="K24" s="2"/>
      <c r="L24" s="2"/>
    </row>
    <row r="25" spans="1:12" ht="15.75" customHeight="1" x14ac:dyDescent="0.2">
      <c r="A25" s="2"/>
      <c r="B25" s="58"/>
      <c r="C25" s="59"/>
      <c r="D25" s="59"/>
      <c r="E25" s="59"/>
      <c r="F25" s="59"/>
      <c r="G25" s="60"/>
      <c r="H25" s="59"/>
      <c r="I25" s="2"/>
      <c r="J25" s="2"/>
      <c r="K25" s="2"/>
      <c r="L25" s="2"/>
    </row>
    <row r="26" spans="1:12" ht="15.75" customHeight="1" x14ac:dyDescent="0.2">
      <c r="A26" s="2"/>
      <c r="B26" s="61"/>
      <c r="G26" s="62"/>
      <c r="H26" s="62"/>
      <c r="I26" s="2"/>
      <c r="J26" s="2"/>
      <c r="K26" s="2"/>
      <c r="L26" s="2"/>
    </row>
    <row r="27" spans="1:12" ht="15.75" customHeight="1" x14ac:dyDescent="0.2">
      <c r="A27" s="2"/>
      <c r="B27" s="7" t="s">
        <v>18</v>
      </c>
      <c r="C27" s="8" t="s">
        <v>3</v>
      </c>
      <c r="D27" s="9" t="s">
        <v>4</v>
      </c>
      <c r="E27" s="9" t="s">
        <v>5</v>
      </c>
      <c r="F27" s="8" t="s">
        <v>6</v>
      </c>
      <c r="G27" s="9" t="s">
        <v>7</v>
      </c>
      <c r="H27" s="9" t="s">
        <v>5</v>
      </c>
      <c r="I27" s="2"/>
      <c r="J27" s="2"/>
      <c r="K27" s="2"/>
      <c r="L27" s="2"/>
    </row>
    <row r="28" spans="1:12" ht="15.75" customHeight="1" x14ac:dyDescent="0.2">
      <c r="A28" s="2"/>
      <c r="B28" s="28" t="s">
        <v>19</v>
      </c>
      <c r="C28" s="29">
        <v>62400000</v>
      </c>
      <c r="D28" s="30">
        <v>52400000</v>
      </c>
      <c r="E28" s="12">
        <v>0.19</v>
      </c>
      <c r="F28" s="11">
        <v>182900000</v>
      </c>
      <c r="G28" s="30">
        <v>176000000</v>
      </c>
      <c r="H28" s="12">
        <v>0.04</v>
      </c>
      <c r="I28" s="2"/>
      <c r="J28" s="2"/>
      <c r="K28" s="2"/>
      <c r="L28" s="2"/>
    </row>
    <row r="29" spans="1:12" ht="15.75" customHeight="1" x14ac:dyDescent="0.2">
      <c r="A29" s="2"/>
      <c r="B29" s="31" t="s">
        <v>20</v>
      </c>
      <c r="C29" s="32">
        <v>12900000</v>
      </c>
      <c r="D29" s="33">
        <v>5800000</v>
      </c>
      <c r="E29" s="16"/>
      <c r="F29" s="15">
        <v>31300000</v>
      </c>
      <c r="G29" s="33">
        <v>19700000</v>
      </c>
      <c r="H29" s="16"/>
      <c r="I29" s="2"/>
      <c r="J29" s="2"/>
      <c r="K29" s="2"/>
      <c r="L29" s="2"/>
    </row>
    <row r="30" spans="1:12" ht="15.75" customHeight="1" x14ac:dyDescent="0.2">
      <c r="A30" s="2"/>
      <c r="B30" s="17" t="s">
        <v>21</v>
      </c>
      <c r="C30" s="37">
        <v>75300000</v>
      </c>
      <c r="D30" s="38">
        <v>58200000</v>
      </c>
      <c r="E30" s="18">
        <v>0.28999999999999998</v>
      </c>
      <c r="F30" s="37">
        <v>214200000</v>
      </c>
      <c r="G30" s="38">
        <v>195700000</v>
      </c>
      <c r="H30" s="19">
        <v>0.09</v>
      </c>
      <c r="I30" s="2"/>
      <c r="J30" s="2"/>
      <c r="K30" s="2"/>
      <c r="L30" s="2"/>
    </row>
    <row r="31" spans="1:12" ht="15.75" customHeight="1" x14ac:dyDescent="0.2">
      <c r="A31" s="2"/>
      <c r="B31" s="28"/>
      <c r="C31" s="63"/>
      <c r="D31" s="63"/>
      <c r="E31" s="63"/>
      <c r="F31" s="63"/>
      <c r="G31" s="63"/>
      <c r="H31" s="63"/>
      <c r="I31" s="2"/>
      <c r="J31" s="2"/>
      <c r="K31" s="2"/>
      <c r="L31" s="2"/>
    </row>
    <row r="32" spans="1:12" ht="15.75" customHeight="1" x14ac:dyDescent="0.2">
      <c r="A32" s="2"/>
      <c r="B32" s="54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customHeight="1" x14ac:dyDescent="0.2">
      <c r="A33" s="2"/>
      <c r="B33" s="6" t="s">
        <v>9</v>
      </c>
      <c r="C33" s="55"/>
      <c r="D33" s="55"/>
      <c r="E33" s="55"/>
      <c r="F33" s="55"/>
      <c r="G33" s="55"/>
      <c r="H33" s="55"/>
      <c r="I33" s="2"/>
      <c r="J33" s="2"/>
      <c r="K33" s="2"/>
      <c r="L33" s="2"/>
    </row>
    <row r="34" spans="1:12" ht="15.75" customHeight="1" x14ac:dyDescent="0.2">
      <c r="A34" s="2"/>
      <c r="B34" s="7" t="s">
        <v>2</v>
      </c>
      <c r="C34" s="8" t="s">
        <v>3</v>
      </c>
      <c r="D34" s="9" t="s">
        <v>4</v>
      </c>
      <c r="E34" s="9" t="s">
        <v>5</v>
      </c>
      <c r="F34" s="8" t="s">
        <v>6</v>
      </c>
      <c r="G34" s="9" t="s">
        <v>7</v>
      </c>
      <c r="H34" s="9" t="s">
        <v>5</v>
      </c>
      <c r="I34" s="2"/>
      <c r="J34" s="2"/>
      <c r="K34" s="2"/>
      <c r="L34" s="2"/>
    </row>
    <row r="35" spans="1:12" ht="15.75" customHeight="1" x14ac:dyDescent="0.2">
      <c r="A35" s="2"/>
      <c r="B35" s="10" t="s">
        <v>22</v>
      </c>
      <c r="C35" s="29">
        <v>26200000</v>
      </c>
      <c r="D35" s="30">
        <v>30600000</v>
      </c>
      <c r="E35" s="39">
        <v>-0.14000000000000001</v>
      </c>
      <c r="F35" s="29">
        <v>73900000</v>
      </c>
      <c r="G35" s="30">
        <v>81700000</v>
      </c>
      <c r="H35" s="13">
        <v>-0.1</v>
      </c>
      <c r="I35" s="2"/>
      <c r="J35" s="2"/>
      <c r="K35" s="2"/>
      <c r="L35" s="2"/>
    </row>
    <row r="36" spans="1:12" ht="15.75" customHeight="1" x14ac:dyDescent="0.2">
      <c r="A36" s="2"/>
      <c r="B36" s="31" t="s">
        <v>23</v>
      </c>
      <c r="C36" s="32">
        <v>1800000</v>
      </c>
      <c r="D36" s="33">
        <v>1500000</v>
      </c>
      <c r="E36" s="40">
        <v>0.2</v>
      </c>
      <c r="F36" s="32">
        <v>4600000</v>
      </c>
      <c r="G36" s="33">
        <v>6600000</v>
      </c>
      <c r="H36" s="41">
        <v>-0.31</v>
      </c>
      <c r="I36" s="2"/>
      <c r="J36" s="2"/>
      <c r="K36" s="2"/>
      <c r="L36" s="2"/>
    </row>
    <row r="37" spans="1:12" ht="15.75" customHeight="1" x14ac:dyDescent="0.2">
      <c r="A37" s="2"/>
      <c r="B37" s="17" t="s">
        <v>24</v>
      </c>
      <c r="C37" s="37">
        <v>28000000</v>
      </c>
      <c r="D37" s="38">
        <v>32100000</v>
      </c>
      <c r="E37" s="18">
        <v>-0.13</v>
      </c>
      <c r="F37" s="37">
        <v>78500000</v>
      </c>
      <c r="G37" s="38">
        <v>88400000</v>
      </c>
      <c r="H37" s="19">
        <v>-0.11</v>
      </c>
      <c r="I37" s="2"/>
      <c r="J37" s="2"/>
      <c r="K37" s="2"/>
      <c r="L37" s="2"/>
    </row>
    <row r="38" spans="1:12" ht="15.75" customHeight="1" x14ac:dyDescent="0.2">
      <c r="A38" s="2"/>
      <c r="B38" s="28"/>
      <c r="C38" s="63"/>
      <c r="D38" s="63"/>
      <c r="E38" s="63"/>
      <c r="F38" s="63"/>
      <c r="G38" s="64"/>
      <c r="H38" s="63"/>
      <c r="I38" s="2"/>
      <c r="J38" s="2"/>
      <c r="K38" s="2"/>
      <c r="L38" s="2"/>
    </row>
    <row r="39" spans="1:12" ht="15.75" customHeight="1" x14ac:dyDescent="0.2">
      <c r="A39" s="2"/>
      <c r="B39" s="65"/>
      <c r="H39" s="66"/>
      <c r="I39" s="2"/>
      <c r="J39" s="2"/>
      <c r="K39" s="2"/>
      <c r="L39" s="2"/>
    </row>
    <row r="40" spans="1:12" ht="15.75" customHeight="1" x14ac:dyDescent="0.2">
      <c r="A40" s="2"/>
      <c r="B40" s="352" t="s">
        <v>163</v>
      </c>
      <c r="H40" s="62"/>
      <c r="I40" s="2"/>
      <c r="J40" s="2"/>
      <c r="K40" s="2"/>
      <c r="L40" s="2"/>
    </row>
    <row r="41" spans="1:12" ht="15.75" customHeight="1" x14ac:dyDescent="0.2">
      <c r="A41" s="2"/>
      <c r="B41" s="7" t="s">
        <v>18</v>
      </c>
      <c r="C41" s="8" t="s">
        <v>3</v>
      </c>
      <c r="D41" s="9" t="s">
        <v>4</v>
      </c>
      <c r="E41" s="9" t="s">
        <v>5</v>
      </c>
      <c r="F41" s="8" t="s">
        <v>6</v>
      </c>
      <c r="G41" s="9" t="s">
        <v>7</v>
      </c>
      <c r="H41" s="9" t="s">
        <v>5</v>
      </c>
      <c r="I41" s="2"/>
      <c r="J41" s="2"/>
      <c r="K41" s="2"/>
      <c r="L41" s="2"/>
    </row>
    <row r="42" spans="1:12" ht="15.75" customHeight="1" x14ac:dyDescent="0.2">
      <c r="A42" s="2"/>
      <c r="B42" s="10" t="s">
        <v>156</v>
      </c>
      <c r="C42" s="29">
        <v>42700000</v>
      </c>
      <c r="D42" s="30">
        <v>45300000</v>
      </c>
      <c r="E42" s="42">
        <v>-0.06</v>
      </c>
      <c r="F42" s="29">
        <v>136400000</v>
      </c>
      <c r="G42" s="30">
        <v>130699999.99999999</v>
      </c>
      <c r="H42" s="42">
        <v>0.04</v>
      </c>
      <c r="I42" s="2"/>
      <c r="J42" s="2"/>
      <c r="K42" s="2"/>
      <c r="L42" s="2"/>
    </row>
    <row r="43" spans="1:12" ht="15.75" customHeight="1" x14ac:dyDescent="0.2">
      <c r="A43" s="2"/>
      <c r="B43" s="43" t="s">
        <v>157</v>
      </c>
      <c r="C43" s="260">
        <v>45100000</v>
      </c>
      <c r="D43" s="261">
        <v>35500000</v>
      </c>
      <c r="E43" s="262">
        <v>0.27</v>
      </c>
      <c r="F43" s="260">
        <v>126500000</v>
      </c>
      <c r="G43" s="261">
        <v>101400000</v>
      </c>
      <c r="H43" s="262">
        <v>0.25</v>
      </c>
      <c r="I43" s="2"/>
      <c r="J43" s="2"/>
      <c r="K43" s="2"/>
      <c r="L43" s="2"/>
    </row>
    <row r="44" spans="1:12" ht="15.75" customHeight="1" x14ac:dyDescent="0.2">
      <c r="A44" s="2"/>
      <c r="B44" s="43" t="s">
        <v>158</v>
      </c>
      <c r="C44" s="260">
        <v>13600000</v>
      </c>
      <c r="D44" s="261">
        <v>11000000</v>
      </c>
      <c r="E44" s="262">
        <v>0.23</v>
      </c>
      <c r="F44" s="260">
        <v>36100000</v>
      </c>
      <c r="G44" s="261">
        <v>32500000</v>
      </c>
      <c r="H44" s="262">
        <v>0.11</v>
      </c>
      <c r="I44" s="2"/>
      <c r="J44" s="2"/>
      <c r="K44" s="2"/>
      <c r="L44" s="2"/>
    </row>
    <row r="45" spans="1:12" ht="15.75" customHeight="1" x14ac:dyDescent="0.2">
      <c r="A45" s="2"/>
      <c r="B45" s="45" t="s">
        <v>159</v>
      </c>
      <c r="C45" s="32">
        <v>17800000</v>
      </c>
      <c r="D45" s="263">
        <v>17200000</v>
      </c>
      <c r="E45" s="264">
        <v>0.03</v>
      </c>
      <c r="F45" s="32">
        <v>54100000</v>
      </c>
      <c r="G45" s="263">
        <v>48700000</v>
      </c>
      <c r="H45" s="264">
        <v>0.11</v>
      </c>
      <c r="I45" s="2"/>
      <c r="J45" s="2"/>
      <c r="K45" s="2"/>
      <c r="L45" s="2"/>
    </row>
    <row r="46" spans="1:12" ht="15.75" customHeight="1" x14ac:dyDescent="0.2">
      <c r="A46" s="2"/>
      <c r="B46" s="23" t="s">
        <v>160</v>
      </c>
      <c r="C46" s="24">
        <v>119200000</v>
      </c>
      <c r="D46" s="25">
        <v>109000000</v>
      </c>
      <c r="E46" s="47">
        <v>0.09</v>
      </c>
      <c r="F46" s="24">
        <v>353100000</v>
      </c>
      <c r="G46" s="25">
        <v>313200000</v>
      </c>
      <c r="H46" s="47">
        <v>0.13</v>
      </c>
      <c r="I46" s="2"/>
      <c r="J46" s="2"/>
      <c r="K46" s="2"/>
      <c r="L46" s="2"/>
    </row>
    <row r="47" spans="1:12" ht="15.75" customHeight="1" x14ac:dyDescent="0.2">
      <c r="A47" s="2"/>
      <c r="B47" s="348" t="s">
        <v>30</v>
      </c>
      <c r="C47" s="349">
        <v>13700000</v>
      </c>
      <c r="D47" s="266">
        <v>17200000</v>
      </c>
      <c r="E47" s="350">
        <v>-0.2</v>
      </c>
      <c r="F47" s="349">
        <v>43300000</v>
      </c>
      <c r="G47" s="266">
        <v>57500000</v>
      </c>
      <c r="H47" s="350">
        <v>-0.25</v>
      </c>
      <c r="I47" s="2"/>
      <c r="J47" s="2"/>
      <c r="K47" s="2"/>
      <c r="L47" s="2"/>
    </row>
    <row r="48" spans="1:12" ht="15.75" customHeight="1" x14ac:dyDescent="0.2">
      <c r="A48" s="2"/>
      <c r="B48" s="348" t="s">
        <v>161</v>
      </c>
      <c r="C48" s="349">
        <v>-5228000</v>
      </c>
      <c r="D48" s="266"/>
      <c r="E48" s="350"/>
      <c r="F48" s="349">
        <v>25498000</v>
      </c>
      <c r="G48" s="266"/>
      <c r="H48" s="350"/>
      <c r="I48" s="2"/>
      <c r="J48" s="2"/>
      <c r="K48" s="2"/>
      <c r="L48" s="2"/>
    </row>
    <row r="49" spans="1:12" ht="15.75" customHeight="1" thickBot="1" x14ac:dyDescent="0.25">
      <c r="A49" s="2"/>
      <c r="B49" s="17" t="s">
        <v>50</v>
      </c>
      <c r="C49" s="37">
        <v>127700000</v>
      </c>
      <c r="D49" s="38">
        <v>126200000</v>
      </c>
      <c r="E49" s="18">
        <v>0.01</v>
      </c>
      <c r="F49" s="37">
        <v>421900000</v>
      </c>
      <c r="G49" s="38">
        <v>370700000</v>
      </c>
      <c r="H49" s="18">
        <v>0.14000000000000001</v>
      </c>
      <c r="I49" s="2"/>
      <c r="J49" s="2"/>
      <c r="K49" s="2"/>
      <c r="L49" s="2"/>
    </row>
    <row r="50" spans="1:12" ht="15.75" customHeight="1" x14ac:dyDescent="0.2">
      <c r="A50" s="2"/>
      <c r="B50" s="67"/>
      <c r="C50" s="63"/>
      <c r="D50" s="63"/>
      <c r="E50" s="63"/>
      <c r="F50" s="63"/>
      <c r="G50" s="63"/>
      <c r="H50" s="63"/>
      <c r="I50" s="2"/>
      <c r="J50" s="2"/>
      <c r="K50" s="2"/>
      <c r="L50" s="2"/>
    </row>
    <row r="51" spans="1:12" ht="15.75" customHeight="1" x14ac:dyDescent="0.2">
      <c r="A51" s="2"/>
      <c r="B51" s="65"/>
      <c r="H51" s="66"/>
      <c r="I51" s="2"/>
      <c r="J51" s="2"/>
      <c r="K51" s="2"/>
      <c r="L51" s="2"/>
    </row>
    <row r="52" spans="1:12" ht="15.75" customHeight="1" x14ac:dyDescent="0.2">
      <c r="A52" s="2"/>
      <c r="B52" s="6" t="s">
        <v>32</v>
      </c>
      <c r="C52" s="55"/>
      <c r="D52" s="55"/>
      <c r="E52" s="2"/>
      <c r="F52" s="2"/>
      <c r="G52" s="2"/>
      <c r="H52" s="2"/>
      <c r="I52" s="2"/>
      <c r="J52" s="2"/>
      <c r="K52" s="2"/>
      <c r="L52" s="2"/>
    </row>
    <row r="53" spans="1:12" ht="15.75" customHeight="1" x14ac:dyDescent="0.2">
      <c r="A53" s="2"/>
      <c r="B53" s="7" t="s">
        <v>18</v>
      </c>
      <c r="C53" s="48">
        <v>44834</v>
      </c>
      <c r="D53" s="49">
        <v>44561</v>
      </c>
      <c r="E53" s="2"/>
      <c r="F53" s="2"/>
      <c r="G53" s="2"/>
      <c r="H53" s="2"/>
      <c r="I53" s="2"/>
      <c r="J53" s="2"/>
      <c r="K53" s="2"/>
      <c r="L53" s="2"/>
    </row>
    <row r="54" spans="1:12" ht="15.75" customHeight="1" x14ac:dyDescent="0.2">
      <c r="A54" s="2"/>
      <c r="B54" s="28" t="s">
        <v>33</v>
      </c>
      <c r="C54" s="254">
        <v>426200000</v>
      </c>
      <c r="D54" s="255">
        <v>395000000</v>
      </c>
      <c r="E54" s="2"/>
      <c r="F54" s="2"/>
      <c r="G54" s="2"/>
      <c r="H54" s="2"/>
      <c r="I54" s="2"/>
      <c r="J54" s="2"/>
      <c r="K54" s="2"/>
      <c r="L54" s="2"/>
    </row>
    <row r="55" spans="1:12" ht="15.75" customHeight="1" x14ac:dyDescent="0.2">
      <c r="A55" s="2"/>
      <c r="B55" s="2" t="s">
        <v>34</v>
      </c>
      <c r="C55" s="44">
        <v>14900000</v>
      </c>
      <c r="D55" s="265">
        <v>41500000</v>
      </c>
      <c r="E55" s="2"/>
      <c r="F55" s="2"/>
      <c r="G55" s="2"/>
      <c r="H55" s="2"/>
      <c r="I55" s="2"/>
      <c r="J55" s="2"/>
      <c r="K55" s="2"/>
      <c r="L55" s="2"/>
    </row>
    <row r="56" spans="1:12" ht="15.75" customHeight="1" x14ac:dyDescent="0.2">
      <c r="A56" s="2"/>
      <c r="B56" s="31" t="s">
        <v>9</v>
      </c>
      <c r="C56" s="46">
        <v>22700000</v>
      </c>
      <c r="D56" s="256">
        <v>25500000</v>
      </c>
      <c r="E56" s="2"/>
      <c r="F56" s="2"/>
      <c r="G56" s="2"/>
      <c r="H56" s="2"/>
      <c r="I56" s="2"/>
      <c r="J56" s="2"/>
      <c r="K56" s="2"/>
      <c r="L56" s="2"/>
    </row>
    <row r="57" spans="1:12" ht="15.75" customHeight="1" x14ac:dyDescent="0.2">
      <c r="A57" s="2"/>
      <c r="B57" s="23" t="s">
        <v>35</v>
      </c>
      <c r="C57" s="248">
        <v>463800000</v>
      </c>
      <c r="D57" s="249">
        <v>461900000</v>
      </c>
      <c r="E57" s="2"/>
      <c r="F57" s="2"/>
      <c r="G57" s="2"/>
      <c r="H57" s="2"/>
      <c r="I57" s="2"/>
      <c r="J57" s="2"/>
      <c r="K57" s="2"/>
      <c r="L57" s="2"/>
    </row>
    <row r="58" spans="1:12" ht="15.75" customHeight="1" x14ac:dyDescent="0.2">
      <c r="A58" s="2"/>
      <c r="B58" s="45" t="s">
        <v>36</v>
      </c>
      <c r="C58" s="46">
        <v>19200000</v>
      </c>
      <c r="D58" s="259">
        <v>21200000</v>
      </c>
      <c r="E58" s="2"/>
      <c r="F58" s="2"/>
      <c r="G58" s="2"/>
      <c r="H58" s="2"/>
      <c r="I58" s="2"/>
      <c r="J58" s="2"/>
      <c r="K58" s="2"/>
      <c r="L58" s="2"/>
    </row>
    <row r="59" spans="1:12" ht="15.75" customHeight="1" x14ac:dyDescent="0.2">
      <c r="A59" s="2"/>
      <c r="B59" s="17" t="s">
        <v>32</v>
      </c>
      <c r="C59" s="257">
        <v>444600000</v>
      </c>
      <c r="D59" s="258">
        <v>440700000</v>
      </c>
      <c r="G59" s="66"/>
      <c r="H59" s="66"/>
      <c r="I59" s="2"/>
      <c r="J59" s="2"/>
      <c r="K59" s="2"/>
      <c r="L59" s="2"/>
    </row>
    <row r="60" spans="1:12" ht="15.75" customHeight="1" x14ac:dyDescent="0.2">
      <c r="A60" s="2"/>
      <c r="B60" s="67"/>
      <c r="C60" s="63"/>
      <c r="D60" s="63"/>
      <c r="E60" s="2"/>
      <c r="F60" s="2"/>
      <c r="G60" s="2"/>
      <c r="H60" s="2"/>
      <c r="I60" s="2"/>
      <c r="J60" s="2"/>
      <c r="K60" s="2"/>
      <c r="L60" s="2"/>
    </row>
    <row r="61" spans="1:12" ht="15.75" customHeight="1" x14ac:dyDescent="0.2">
      <c r="C61" s="354"/>
    </row>
    <row r="62" spans="1:12" ht="15.75" customHeight="1" x14ac:dyDescent="0.2">
      <c r="B62" s="50" t="s">
        <v>37</v>
      </c>
    </row>
    <row r="63" spans="1:12" ht="15.75" customHeight="1" x14ac:dyDescent="0.2">
      <c r="A63" s="2"/>
      <c r="B63" s="7" t="s">
        <v>18</v>
      </c>
      <c r="C63" s="8" t="s">
        <v>3</v>
      </c>
      <c r="D63" s="9" t="s">
        <v>4</v>
      </c>
      <c r="E63" s="8" t="s">
        <v>6</v>
      </c>
      <c r="F63" s="9" t="s">
        <v>7</v>
      </c>
      <c r="G63" s="2"/>
      <c r="H63" s="2"/>
      <c r="I63" s="2"/>
      <c r="J63" s="2"/>
      <c r="K63" s="2"/>
      <c r="L63" s="2"/>
    </row>
    <row r="64" spans="1:12" ht="15.75" customHeight="1" x14ac:dyDescent="0.2">
      <c r="A64" s="2"/>
      <c r="B64" s="10" t="s">
        <v>38</v>
      </c>
      <c r="C64" s="268">
        <v>3900000</v>
      </c>
      <c r="D64" s="30">
        <v>-10900000</v>
      </c>
      <c r="E64" s="29">
        <v>-11900000</v>
      </c>
      <c r="F64" s="30">
        <v>-24700000</v>
      </c>
      <c r="G64" s="2"/>
      <c r="H64" s="2"/>
      <c r="I64" s="2"/>
      <c r="J64" s="2"/>
      <c r="K64" s="2"/>
      <c r="L64" s="2"/>
    </row>
    <row r="65" spans="1:12" ht="15.75" customHeight="1" x14ac:dyDescent="0.2">
      <c r="A65" s="2"/>
      <c r="B65" s="2" t="s">
        <v>39</v>
      </c>
      <c r="C65" s="269">
        <v>-100000</v>
      </c>
      <c r="D65" s="266"/>
      <c r="E65" s="260">
        <v>-5200000</v>
      </c>
      <c r="F65" s="266"/>
      <c r="G65" s="2"/>
      <c r="H65" s="2"/>
      <c r="I65" s="2"/>
      <c r="J65" s="2"/>
      <c r="K65" s="2"/>
      <c r="L65" s="2"/>
    </row>
    <row r="66" spans="1:12" ht="15.75" customHeight="1" x14ac:dyDescent="0.2">
      <c r="B66" s="51" t="s">
        <v>40</v>
      </c>
      <c r="C66" s="270">
        <v>-1100000</v>
      </c>
      <c r="D66" s="263">
        <v>-2600000</v>
      </c>
      <c r="E66" s="32">
        <v>-3400000</v>
      </c>
      <c r="F66" s="263">
        <v>-8500000</v>
      </c>
    </row>
    <row r="67" spans="1:12" ht="15.75" customHeight="1" x14ac:dyDescent="0.2">
      <c r="B67" s="23" t="s">
        <v>37</v>
      </c>
      <c r="C67" s="267">
        <v>2600000</v>
      </c>
      <c r="D67" s="53">
        <v>-13500000</v>
      </c>
      <c r="E67" s="52">
        <v>-20500000</v>
      </c>
      <c r="F67" s="53">
        <v>-33200000.000000004</v>
      </c>
    </row>
    <row r="68" spans="1:12" ht="15.75" customHeight="1" x14ac:dyDescent="0.2">
      <c r="B68" s="51" t="s">
        <v>41</v>
      </c>
      <c r="C68" s="270">
        <v>5800000</v>
      </c>
      <c r="D68" s="263"/>
      <c r="E68" s="32">
        <v>5800000</v>
      </c>
      <c r="F68" s="263"/>
    </row>
    <row r="69" spans="1:12" ht="15.75" customHeight="1" x14ac:dyDescent="0.2">
      <c r="B69" s="17" t="s">
        <v>42</v>
      </c>
      <c r="C69" s="271">
        <v>8500000</v>
      </c>
      <c r="D69" s="38">
        <v>-13500000</v>
      </c>
      <c r="E69" s="37">
        <v>-14600000</v>
      </c>
      <c r="F69" s="38">
        <v>-33200000.000000004</v>
      </c>
    </row>
    <row r="70" spans="1:12" ht="15.75" customHeight="1" x14ac:dyDescent="0.2">
      <c r="B70" s="68"/>
      <c r="C70" s="68"/>
      <c r="D70" s="68"/>
      <c r="E70" s="68"/>
      <c r="F70" s="68"/>
    </row>
  </sheetData>
  <pageMargins left="0.75" right="0.75" top="1" bottom="1" header="0.5" footer="0.5"/>
  <pageSetup paperSize="9" orientation="portrait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showGridLines="0" showRuler="0" workbookViewId="0"/>
  </sheetViews>
  <sheetFormatPr defaultColWidth="13.7109375" defaultRowHeight="12.75" x14ac:dyDescent="0.2"/>
  <cols>
    <col min="1" max="1" width="9.28515625" customWidth="1"/>
    <col min="2" max="2" width="65.28515625" customWidth="1"/>
    <col min="3" max="8" width="12.85546875" customWidth="1"/>
    <col min="9" max="9" width="1" customWidth="1"/>
    <col min="10" max="10" width="12.85546875" customWidth="1"/>
    <col min="11" max="11" width="1" customWidth="1"/>
    <col min="12" max="12" width="12.85546875" customWidth="1"/>
  </cols>
  <sheetData>
    <row r="1" spans="1:12" ht="14.1" customHeight="1" x14ac:dyDescent="0.2">
      <c r="A1" s="2"/>
      <c r="B1" s="2"/>
      <c r="C1" s="2"/>
      <c r="D1" s="2"/>
      <c r="E1" s="2"/>
    </row>
    <row r="2" spans="1:12" ht="23.25" customHeight="1" x14ac:dyDescent="0.3">
      <c r="A2" s="2"/>
      <c r="B2" s="357" t="s">
        <v>43</v>
      </c>
      <c r="C2" s="357"/>
      <c r="D2" s="357"/>
      <c r="E2" s="357"/>
      <c r="F2" s="357"/>
    </row>
    <row r="3" spans="1:12" ht="16.7" customHeight="1" x14ac:dyDescent="0.2">
      <c r="A3" s="2"/>
      <c r="B3" s="5" t="s">
        <v>1</v>
      </c>
      <c r="C3" s="2"/>
      <c r="D3" s="2"/>
      <c r="E3" s="2"/>
      <c r="F3" s="2"/>
    </row>
    <row r="4" spans="1:12" ht="15" customHeight="1" x14ac:dyDescent="0.2">
      <c r="A4" s="2"/>
      <c r="B4" s="54"/>
      <c r="C4" s="2"/>
      <c r="D4" s="2"/>
      <c r="E4" s="2"/>
    </row>
    <row r="5" spans="1:12" ht="14.1" customHeight="1" thickBot="1" x14ac:dyDescent="0.25">
      <c r="A5" s="2"/>
      <c r="B5" s="55"/>
      <c r="C5" s="55"/>
      <c r="D5" s="55"/>
      <c r="E5" s="55"/>
    </row>
    <row r="6" spans="1:12" ht="14.1" customHeight="1" thickBot="1" x14ac:dyDescent="0.25">
      <c r="A6" s="2"/>
      <c r="B6" s="286" t="s">
        <v>44</v>
      </c>
      <c r="C6" s="287" t="s">
        <v>45</v>
      </c>
      <c r="D6" s="287" t="s">
        <v>4</v>
      </c>
      <c r="E6" s="9" t="s">
        <v>46</v>
      </c>
      <c r="F6" s="9" t="s">
        <v>47</v>
      </c>
      <c r="G6" s="9" t="s">
        <v>48</v>
      </c>
      <c r="H6" s="8" t="s">
        <v>3</v>
      </c>
      <c r="J6" s="8" t="s">
        <v>6</v>
      </c>
      <c r="L6" s="69" t="s">
        <v>7</v>
      </c>
    </row>
    <row r="7" spans="1:12" ht="14.1" customHeight="1" x14ac:dyDescent="0.2">
      <c r="A7" s="2"/>
      <c r="B7" s="288" t="s">
        <v>33</v>
      </c>
      <c r="C7" s="70">
        <v>60983000</v>
      </c>
      <c r="D7" s="70">
        <v>52368000</v>
      </c>
      <c r="E7" s="70">
        <v>47063000</v>
      </c>
      <c r="F7" s="70">
        <v>60511000</v>
      </c>
      <c r="G7" s="70">
        <v>59951000</v>
      </c>
      <c r="H7" s="71">
        <v>62446000</v>
      </c>
      <c r="I7" s="272"/>
      <c r="J7" s="71">
        <v>182908000</v>
      </c>
      <c r="K7" s="272"/>
      <c r="L7" s="72">
        <v>176004000</v>
      </c>
    </row>
    <row r="8" spans="1:12" ht="14.1" customHeight="1" x14ac:dyDescent="0.2">
      <c r="A8" s="2"/>
      <c r="B8" s="73" t="s">
        <v>34</v>
      </c>
      <c r="C8" s="74">
        <v>42267000</v>
      </c>
      <c r="D8" s="74">
        <v>42994000</v>
      </c>
      <c r="E8" s="74">
        <v>43513000</v>
      </c>
      <c r="F8" s="74">
        <v>44733000</v>
      </c>
      <c r="G8" s="74">
        <v>45344000</v>
      </c>
      <c r="H8" s="75">
        <v>45894000</v>
      </c>
      <c r="I8" s="272"/>
      <c r="J8" s="75">
        <v>135971000</v>
      </c>
      <c r="K8" s="272"/>
      <c r="L8" s="76">
        <v>127403000</v>
      </c>
    </row>
    <row r="9" spans="1:12" ht="14.1" customHeight="1" x14ac:dyDescent="0.2">
      <c r="A9" s="2"/>
      <c r="B9" s="77" t="s">
        <v>8</v>
      </c>
      <c r="C9" s="78">
        <v>103250000</v>
      </c>
      <c r="D9" s="78">
        <v>95361000</v>
      </c>
      <c r="E9" s="78">
        <v>90577000</v>
      </c>
      <c r="F9" s="78">
        <v>105244000</v>
      </c>
      <c r="G9" s="78">
        <v>105295000</v>
      </c>
      <c r="H9" s="79">
        <v>108340000</v>
      </c>
      <c r="I9" s="272"/>
      <c r="J9" s="79">
        <v>318879000</v>
      </c>
      <c r="K9" s="272"/>
      <c r="L9" s="80">
        <v>303407000</v>
      </c>
    </row>
    <row r="10" spans="1:12" ht="14.1" customHeight="1" x14ac:dyDescent="0.2">
      <c r="A10" s="2"/>
      <c r="B10" s="31" t="s">
        <v>9</v>
      </c>
      <c r="C10" s="81">
        <v>29853000</v>
      </c>
      <c r="D10" s="81">
        <v>32108000</v>
      </c>
      <c r="E10" s="81">
        <v>24586000</v>
      </c>
      <c r="F10" s="81">
        <v>23205000</v>
      </c>
      <c r="G10" s="81">
        <v>27283000</v>
      </c>
      <c r="H10" s="82">
        <v>27963000</v>
      </c>
      <c r="I10" s="272"/>
      <c r="J10" s="82">
        <v>78451000</v>
      </c>
      <c r="K10" s="272"/>
      <c r="L10" s="83">
        <v>88356000</v>
      </c>
    </row>
    <row r="11" spans="1:12" ht="14.1" customHeight="1" x14ac:dyDescent="0.2">
      <c r="A11" s="2"/>
      <c r="B11" s="23" t="s">
        <v>10</v>
      </c>
      <c r="C11" s="84">
        <v>133102000</v>
      </c>
      <c r="D11" s="84">
        <v>127469000</v>
      </c>
      <c r="E11" s="84">
        <v>115164000</v>
      </c>
      <c r="F11" s="84">
        <v>128449000</v>
      </c>
      <c r="G11" s="84">
        <v>132578000</v>
      </c>
      <c r="H11" s="85">
        <v>136303000</v>
      </c>
      <c r="I11" s="272"/>
      <c r="J11" s="85">
        <v>397330000</v>
      </c>
      <c r="K11" s="272"/>
      <c r="L11" s="86">
        <v>391762000</v>
      </c>
    </row>
    <row r="12" spans="1:12" ht="14.1" customHeight="1" x14ac:dyDescent="0.2">
      <c r="A12" s="2"/>
      <c r="B12" s="31" t="s">
        <v>49</v>
      </c>
      <c r="C12" s="81">
        <v>30367000</v>
      </c>
      <c r="D12" s="81">
        <v>23842000</v>
      </c>
      <c r="E12" s="81">
        <v>20931000</v>
      </c>
      <c r="F12" s="81">
        <v>19313000</v>
      </c>
      <c r="G12" s="81">
        <v>22825000</v>
      </c>
      <c r="H12" s="82">
        <v>26381000</v>
      </c>
      <c r="I12" s="272"/>
      <c r="J12" s="82">
        <v>68519000</v>
      </c>
      <c r="K12" s="272"/>
      <c r="L12" s="83">
        <v>78890000</v>
      </c>
    </row>
    <row r="13" spans="1:12" ht="14.1" customHeight="1" x14ac:dyDescent="0.2">
      <c r="A13" s="2"/>
      <c r="B13" s="23" t="s">
        <v>11</v>
      </c>
      <c r="C13" s="84">
        <v>102735000</v>
      </c>
      <c r="D13" s="84">
        <v>103627000</v>
      </c>
      <c r="E13" s="84">
        <v>94233000</v>
      </c>
      <c r="F13" s="84">
        <v>109136000</v>
      </c>
      <c r="G13" s="84">
        <v>109753000</v>
      </c>
      <c r="H13" s="85">
        <v>109922000</v>
      </c>
      <c r="I13" s="272"/>
      <c r="J13" s="85">
        <v>328811000</v>
      </c>
      <c r="K13" s="272"/>
      <c r="L13" s="86">
        <v>312872000</v>
      </c>
    </row>
    <row r="14" spans="1:12" ht="14.1" customHeight="1" x14ac:dyDescent="0.2">
      <c r="A14" s="2"/>
      <c r="B14" s="87" t="s">
        <v>12</v>
      </c>
      <c r="C14" s="22">
        <v>0.77</v>
      </c>
      <c r="D14" s="22">
        <v>0.81</v>
      </c>
      <c r="E14" s="22">
        <v>0.82000000000000006</v>
      </c>
      <c r="F14" s="22">
        <v>0.85</v>
      </c>
      <c r="G14" s="22">
        <v>0.83000000000000007</v>
      </c>
      <c r="H14" s="88">
        <v>0.81</v>
      </c>
      <c r="I14" s="272"/>
      <c r="J14" s="88">
        <v>0.83000000000000007</v>
      </c>
      <c r="K14" s="272"/>
      <c r="L14" s="89">
        <v>0.8</v>
      </c>
    </row>
    <row r="15" spans="1:12" ht="14.1" customHeight="1" x14ac:dyDescent="0.2">
      <c r="A15" s="2"/>
      <c r="B15" s="126"/>
      <c r="C15" s="60"/>
      <c r="D15" s="60"/>
      <c r="E15" s="60"/>
      <c r="F15" s="60"/>
      <c r="G15" s="60"/>
      <c r="H15" s="127"/>
      <c r="I15" s="272"/>
      <c r="J15" s="127"/>
      <c r="K15" s="272"/>
      <c r="L15" s="128"/>
    </row>
    <row r="16" spans="1:12" ht="14.1" customHeight="1" x14ac:dyDescent="0.2">
      <c r="A16" s="2"/>
      <c r="B16" s="90" t="s">
        <v>26</v>
      </c>
      <c r="C16" s="91">
        <v>55261000</v>
      </c>
      <c r="D16" s="91">
        <v>55822000</v>
      </c>
      <c r="E16" s="91">
        <v>55457000</v>
      </c>
      <c r="F16" s="91">
        <v>56531000</v>
      </c>
      <c r="G16" s="91">
        <v>54945000</v>
      </c>
      <c r="H16" s="92">
        <v>50548000</v>
      </c>
      <c r="I16" s="272"/>
      <c r="J16" s="92">
        <v>162024000</v>
      </c>
      <c r="K16" s="272"/>
      <c r="L16" s="93">
        <v>164350000</v>
      </c>
    </row>
    <row r="17" spans="1:12" ht="14.1" customHeight="1" x14ac:dyDescent="0.2">
      <c r="A17" s="2"/>
      <c r="B17" s="90" t="s">
        <v>27</v>
      </c>
      <c r="C17" s="91">
        <v>35839000</v>
      </c>
      <c r="D17" s="91">
        <v>37040000</v>
      </c>
      <c r="E17" s="91">
        <v>38499000</v>
      </c>
      <c r="F17" s="91">
        <v>39365000</v>
      </c>
      <c r="G17" s="91">
        <v>43658000</v>
      </c>
      <c r="H17" s="92">
        <v>45768000</v>
      </c>
      <c r="I17" s="272"/>
      <c r="J17" s="92">
        <v>128791000</v>
      </c>
      <c r="K17" s="272"/>
      <c r="L17" s="93">
        <v>107710000</v>
      </c>
    </row>
    <row r="18" spans="1:12" ht="14.1" customHeight="1" x14ac:dyDescent="0.2">
      <c r="A18" s="2"/>
      <c r="B18" s="90" t="s">
        <v>28</v>
      </c>
      <c r="C18" s="91">
        <v>11312000</v>
      </c>
      <c r="D18" s="91">
        <v>10994000</v>
      </c>
      <c r="E18" s="91">
        <v>12645000</v>
      </c>
      <c r="F18" s="91">
        <v>10506000</v>
      </c>
      <c r="G18" s="91">
        <v>12077000</v>
      </c>
      <c r="H18" s="92">
        <v>13568000</v>
      </c>
      <c r="I18" s="272"/>
      <c r="J18" s="92">
        <v>36151000</v>
      </c>
      <c r="K18" s="272"/>
      <c r="L18" s="93">
        <v>32536000</v>
      </c>
    </row>
    <row r="19" spans="1:12" ht="14.1" customHeight="1" x14ac:dyDescent="0.2">
      <c r="A19" s="2"/>
      <c r="B19" s="90" t="s">
        <v>29</v>
      </c>
      <c r="C19" s="91">
        <v>21383000</v>
      </c>
      <c r="D19" s="91">
        <v>22315000</v>
      </c>
      <c r="E19" s="91">
        <v>22979000</v>
      </c>
      <c r="F19" s="91">
        <v>22567000</v>
      </c>
      <c r="G19" s="91">
        <v>54539000</v>
      </c>
      <c r="H19" s="92">
        <v>17823000</v>
      </c>
      <c r="I19" s="272"/>
      <c r="J19" s="92">
        <v>94929000</v>
      </c>
      <c r="K19" s="272"/>
      <c r="L19" s="93">
        <v>66120000</v>
      </c>
    </row>
    <row r="20" spans="1:12" ht="14.1" customHeight="1" x14ac:dyDescent="0.2">
      <c r="A20" s="2"/>
      <c r="B20" s="23" t="s">
        <v>50</v>
      </c>
      <c r="C20" s="84">
        <v>123795000</v>
      </c>
      <c r="D20" s="84">
        <v>126171000</v>
      </c>
      <c r="E20" s="84">
        <v>129580000</v>
      </c>
      <c r="F20" s="84">
        <v>128969000</v>
      </c>
      <c r="G20" s="84">
        <v>165219000</v>
      </c>
      <c r="H20" s="85">
        <v>127707000</v>
      </c>
      <c r="I20" s="272"/>
      <c r="J20" s="85">
        <v>421895000</v>
      </c>
      <c r="K20" s="272"/>
      <c r="L20" s="86">
        <v>370716000</v>
      </c>
    </row>
    <row r="21" spans="1:12" ht="14.1" customHeight="1" x14ac:dyDescent="0.2">
      <c r="A21" s="2"/>
      <c r="B21" s="129"/>
      <c r="C21" s="26"/>
      <c r="D21" s="26"/>
      <c r="E21" s="26"/>
      <c r="F21" s="26"/>
      <c r="G21" s="26"/>
      <c r="H21" s="130"/>
      <c r="I21" s="272"/>
      <c r="J21" s="130"/>
      <c r="K21" s="272"/>
      <c r="L21" s="131"/>
    </row>
    <row r="22" spans="1:12" ht="14.1" customHeight="1" x14ac:dyDescent="0.2">
      <c r="A22" s="2"/>
      <c r="B22" s="23" t="s">
        <v>13</v>
      </c>
      <c r="C22" s="84">
        <v>-21060000</v>
      </c>
      <c r="D22" s="84">
        <v>-22544000</v>
      </c>
      <c r="E22" s="84">
        <v>-35347000</v>
      </c>
      <c r="F22" s="84">
        <v>-19833000</v>
      </c>
      <c r="G22" s="84">
        <v>-55466000</v>
      </c>
      <c r="H22" s="85">
        <v>-17785000</v>
      </c>
      <c r="I22" s="272"/>
      <c r="J22" s="85">
        <v>-93084000</v>
      </c>
      <c r="K22" s="272"/>
      <c r="L22" s="86">
        <v>-57844000</v>
      </c>
    </row>
    <row r="23" spans="1:12" ht="14.1" customHeight="1" x14ac:dyDescent="0.2">
      <c r="A23" s="2"/>
      <c r="B23" s="94" t="s">
        <v>51</v>
      </c>
      <c r="C23" s="95">
        <v>-0.16</v>
      </c>
      <c r="D23" s="95">
        <v>-0.18</v>
      </c>
      <c r="E23" s="95">
        <v>-0.31</v>
      </c>
      <c r="F23" s="95">
        <v>-0.15</v>
      </c>
      <c r="G23" s="95">
        <v>-0.42</v>
      </c>
      <c r="H23" s="96">
        <v>-0.13</v>
      </c>
      <c r="I23" s="272"/>
      <c r="J23" s="96">
        <v>-0.23</v>
      </c>
      <c r="K23" s="272"/>
      <c r="L23" s="97">
        <v>-0.15</v>
      </c>
    </row>
    <row r="24" spans="1:12" ht="14.1" customHeight="1" x14ac:dyDescent="0.2">
      <c r="A24" s="2"/>
      <c r="B24" s="94"/>
      <c r="C24" s="132"/>
      <c r="D24" s="132"/>
      <c r="E24" s="132"/>
      <c r="F24" s="132"/>
      <c r="G24" s="132"/>
      <c r="H24" s="133"/>
      <c r="I24" s="272"/>
      <c r="J24" s="133"/>
      <c r="K24" s="272"/>
      <c r="L24" s="134"/>
    </row>
    <row r="25" spans="1:12" ht="14.1" customHeight="1" x14ac:dyDescent="0.2">
      <c r="A25" s="2"/>
      <c r="B25" s="31" t="s">
        <v>52</v>
      </c>
      <c r="C25" s="273">
        <v>-1764000</v>
      </c>
      <c r="D25" s="273">
        <v>2213000</v>
      </c>
      <c r="E25" s="273">
        <v>1480000</v>
      </c>
      <c r="F25" s="273">
        <v>-279000</v>
      </c>
      <c r="G25" s="273">
        <v>2160000</v>
      </c>
      <c r="H25" s="82">
        <v>1826000</v>
      </c>
      <c r="I25" s="272"/>
      <c r="J25" s="82">
        <v>3707000</v>
      </c>
      <c r="K25" s="272"/>
      <c r="L25" s="83">
        <v>4850000</v>
      </c>
    </row>
    <row r="26" spans="1:12" ht="14.1" customHeight="1" x14ac:dyDescent="0.2">
      <c r="A26" s="2"/>
      <c r="B26" s="23" t="s">
        <v>53</v>
      </c>
      <c r="C26" s="274">
        <v>-22824000</v>
      </c>
      <c r="D26" s="274">
        <v>-20331000</v>
      </c>
      <c r="E26" s="274">
        <v>-33867000</v>
      </c>
      <c r="F26" s="274">
        <v>-20112000</v>
      </c>
      <c r="G26" s="274">
        <v>-53306000</v>
      </c>
      <c r="H26" s="85">
        <v>-15959000</v>
      </c>
      <c r="I26" s="272"/>
      <c r="J26" s="85">
        <v>-89377000</v>
      </c>
      <c r="K26" s="272"/>
      <c r="L26" s="86">
        <v>-52994000</v>
      </c>
    </row>
    <row r="27" spans="1:12" ht="14.1" customHeight="1" x14ac:dyDescent="0.2">
      <c r="A27" s="2"/>
      <c r="B27" s="138"/>
      <c r="C27" s="272"/>
      <c r="D27" s="272"/>
      <c r="E27" s="272"/>
      <c r="F27" s="272"/>
      <c r="G27" s="272"/>
      <c r="H27" s="136"/>
      <c r="I27" s="272"/>
      <c r="J27" s="136"/>
      <c r="K27" s="272"/>
      <c r="L27" s="137"/>
    </row>
    <row r="28" spans="1:12" ht="14.1" customHeight="1" x14ac:dyDescent="0.2">
      <c r="A28" s="2"/>
      <c r="B28" s="31" t="s">
        <v>54</v>
      </c>
      <c r="C28" s="273">
        <v>-791000</v>
      </c>
      <c r="D28" s="273">
        <v>-452000</v>
      </c>
      <c r="E28" s="273">
        <v>-4907000</v>
      </c>
      <c r="F28" s="273">
        <v>-1378000</v>
      </c>
      <c r="G28" s="273">
        <v>-1670000</v>
      </c>
      <c r="H28" s="82">
        <v>-1525000</v>
      </c>
      <c r="I28" s="272"/>
      <c r="J28" s="82">
        <v>-4573000</v>
      </c>
      <c r="K28" s="272"/>
      <c r="L28" s="83">
        <v>-2884000</v>
      </c>
    </row>
    <row r="29" spans="1:12" ht="14.1" customHeight="1" thickBot="1" x14ac:dyDescent="0.25">
      <c r="A29" s="2"/>
      <c r="B29" s="289" t="s">
        <v>55</v>
      </c>
      <c r="C29" s="99">
        <v>-23615000</v>
      </c>
      <c r="D29" s="99">
        <v>-20783000</v>
      </c>
      <c r="E29" s="99">
        <v>-38774000</v>
      </c>
      <c r="F29" s="99">
        <v>-21490000</v>
      </c>
      <c r="G29" s="99">
        <v>-54976000</v>
      </c>
      <c r="H29" s="100">
        <v>-17484000</v>
      </c>
      <c r="I29" s="135"/>
      <c r="J29" s="100">
        <v>-93950000</v>
      </c>
      <c r="K29" s="272"/>
      <c r="L29" s="275">
        <v>-55878000</v>
      </c>
    </row>
    <row r="30" spans="1:12" ht="14.1" customHeight="1" x14ac:dyDescent="0.2">
      <c r="A30" s="2"/>
      <c r="B30" s="290" t="s">
        <v>56</v>
      </c>
      <c r="C30" s="291"/>
      <c r="D30" s="291"/>
      <c r="E30" s="291"/>
      <c r="F30" s="291"/>
      <c r="G30" s="291"/>
      <c r="H30" s="291"/>
      <c r="J30" s="119"/>
      <c r="L30" s="119"/>
    </row>
    <row r="31" spans="1:12" ht="14.1" customHeight="1" x14ac:dyDescent="0.2">
      <c r="A31" s="2"/>
      <c r="B31" s="54"/>
    </row>
    <row r="32" spans="1:12" ht="14.1" customHeight="1" x14ac:dyDescent="0.2">
      <c r="A32" s="2"/>
      <c r="B32" s="103" t="s">
        <v>57</v>
      </c>
    </row>
    <row r="33" spans="1:13" ht="14.1" customHeight="1" x14ac:dyDescent="0.2">
      <c r="A33" s="2"/>
      <c r="B33" s="104" t="s">
        <v>58</v>
      </c>
      <c r="C33" s="105">
        <v>127335000</v>
      </c>
      <c r="D33" s="105">
        <v>126912000</v>
      </c>
      <c r="E33" s="105">
        <v>126933000</v>
      </c>
      <c r="F33" s="105">
        <v>126991000</v>
      </c>
      <c r="G33" s="105">
        <v>127779000</v>
      </c>
      <c r="H33" s="106">
        <v>128238000</v>
      </c>
      <c r="I33" s="272"/>
      <c r="J33" s="106">
        <v>127674000</v>
      </c>
      <c r="K33" s="272"/>
      <c r="L33" s="107">
        <v>127978000</v>
      </c>
    </row>
    <row r="34" spans="1:13" ht="14.1" customHeight="1" thickBot="1" x14ac:dyDescent="0.25">
      <c r="A34" s="2"/>
      <c r="B34" s="108" t="s">
        <v>59</v>
      </c>
      <c r="C34" s="109">
        <v>128476000</v>
      </c>
      <c r="D34" s="109">
        <v>128157000</v>
      </c>
      <c r="E34" s="109">
        <v>128392000</v>
      </c>
      <c r="F34" s="109">
        <v>128739000</v>
      </c>
      <c r="G34" s="109">
        <v>129356000</v>
      </c>
      <c r="H34" s="110">
        <v>130027000</v>
      </c>
      <c r="I34" s="272"/>
      <c r="J34" s="110">
        <v>129641000</v>
      </c>
      <c r="K34" s="272"/>
      <c r="L34" s="111">
        <v>129562000</v>
      </c>
    </row>
    <row r="35" spans="1:13" ht="14.1" customHeight="1" x14ac:dyDescent="0.2">
      <c r="A35" s="2"/>
      <c r="B35" s="28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3" ht="14.1" customHeight="1" x14ac:dyDescent="0.2">
      <c r="A36" s="2"/>
      <c r="B36" s="103" t="s">
        <v>60</v>
      </c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</row>
    <row r="37" spans="1:13" ht="14.1" customHeight="1" x14ac:dyDescent="0.2">
      <c r="A37" s="2"/>
      <c r="B37" s="104" t="s">
        <v>58</v>
      </c>
      <c r="C37" s="112">
        <v>-0.19</v>
      </c>
      <c r="D37" s="112">
        <v>-0.16</v>
      </c>
      <c r="E37" s="112">
        <v>-0.31</v>
      </c>
      <c r="F37" s="112">
        <v>-0.17</v>
      </c>
      <c r="G37" s="112">
        <v>-0.43</v>
      </c>
      <c r="H37" s="113">
        <v>-0.14000000000000001</v>
      </c>
      <c r="I37" s="272"/>
      <c r="J37" s="113">
        <v>-0.74</v>
      </c>
      <c r="K37" s="272"/>
      <c r="L37" s="114">
        <v>-0.44</v>
      </c>
    </row>
    <row r="38" spans="1:13" ht="14.1" customHeight="1" thickBot="1" x14ac:dyDescent="0.25">
      <c r="A38" s="2"/>
      <c r="B38" s="108" t="s">
        <v>61</v>
      </c>
      <c r="C38" s="115">
        <v>-0.19</v>
      </c>
      <c r="D38" s="115">
        <v>-0.16</v>
      </c>
      <c r="E38" s="115">
        <v>-0.31</v>
      </c>
      <c r="F38" s="115">
        <v>-0.17</v>
      </c>
      <c r="G38" s="115">
        <v>-0.43</v>
      </c>
      <c r="H38" s="116">
        <v>-0.14000000000000001</v>
      </c>
      <c r="I38" s="272"/>
      <c r="J38" s="116">
        <v>-0.74</v>
      </c>
      <c r="K38" s="272"/>
      <c r="L38" s="117">
        <v>-0.44</v>
      </c>
    </row>
    <row r="39" spans="1:13" ht="14.1" customHeight="1" x14ac:dyDescent="0.2">
      <c r="A39" s="2"/>
      <c r="B39" s="292" t="s">
        <v>62</v>
      </c>
      <c r="C39" s="292"/>
      <c r="D39" s="292"/>
      <c r="E39" s="292"/>
      <c r="F39" s="292"/>
      <c r="G39" s="292"/>
      <c r="H39" s="292"/>
    </row>
  </sheetData>
  <mergeCells count="1">
    <mergeCell ref="B2:F2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showGridLines="0" showRuler="0" workbookViewId="0"/>
  </sheetViews>
  <sheetFormatPr defaultColWidth="13.7109375" defaultRowHeight="12.75" x14ac:dyDescent="0.2"/>
  <cols>
    <col min="1" max="1" width="9.28515625" customWidth="1"/>
    <col min="2" max="2" width="47.7109375" customWidth="1"/>
    <col min="3" max="9" width="10.5703125" customWidth="1"/>
  </cols>
  <sheetData>
    <row r="1" spans="1:9" ht="14.1" customHeight="1" x14ac:dyDescent="0.2">
      <c r="A1" s="2"/>
      <c r="B1" s="2"/>
      <c r="C1" s="2"/>
      <c r="D1" s="2"/>
      <c r="E1" s="2"/>
      <c r="F1" s="2"/>
    </row>
    <row r="2" spans="1:9" ht="23.25" customHeight="1" x14ac:dyDescent="0.3">
      <c r="A2" s="2"/>
      <c r="B2" s="357" t="s">
        <v>64</v>
      </c>
      <c r="C2" s="357"/>
      <c r="D2" s="357"/>
      <c r="E2" s="357"/>
      <c r="F2" s="2"/>
    </row>
    <row r="3" spans="1:9" ht="16.7" customHeight="1" x14ac:dyDescent="0.2">
      <c r="A3" s="2"/>
      <c r="B3" s="143" t="s">
        <v>1</v>
      </c>
      <c r="C3" s="2"/>
      <c r="D3" s="2"/>
      <c r="E3" s="2"/>
      <c r="F3" s="2"/>
    </row>
    <row r="4" spans="1:9" ht="15" customHeight="1" x14ac:dyDescent="0.2">
      <c r="A4" s="2"/>
      <c r="B4" s="6"/>
      <c r="C4" s="55"/>
      <c r="D4" s="55"/>
      <c r="E4" s="55"/>
      <c r="F4" s="55"/>
    </row>
    <row r="5" spans="1:9" ht="16.7" customHeight="1" x14ac:dyDescent="0.2">
      <c r="A5" s="65"/>
      <c r="B5" s="293" t="s">
        <v>44</v>
      </c>
      <c r="C5" s="294" t="s">
        <v>65</v>
      </c>
      <c r="D5" s="294" t="s">
        <v>66</v>
      </c>
      <c r="E5" s="294" t="s">
        <v>67</v>
      </c>
      <c r="F5" s="294" t="s">
        <v>68</v>
      </c>
      <c r="G5" s="294" t="s">
        <v>69</v>
      </c>
      <c r="H5" s="294" t="s">
        <v>70</v>
      </c>
      <c r="I5" s="295" t="s">
        <v>71</v>
      </c>
    </row>
    <row r="6" spans="1:9" ht="16.7" customHeight="1" x14ac:dyDescent="0.2">
      <c r="A6" s="2"/>
      <c r="B6" s="10" t="s">
        <v>72</v>
      </c>
      <c r="C6" s="120">
        <v>192294000</v>
      </c>
      <c r="D6" s="120">
        <v>192294000</v>
      </c>
      <c r="E6" s="120">
        <v>192294000</v>
      </c>
      <c r="F6" s="120">
        <v>192294000</v>
      </c>
      <c r="G6" s="120">
        <v>192294000</v>
      </c>
      <c r="H6" s="120">
        <v>192294000</v>
      </c>
      <c r="I6" s="121">
        <v>192294000</v>
      </c>
    </row>
    <row r="7" spans="1:9" ht="16.7" customHeight="1" x14ac:dyDescent="0.2">
      <c r="A7" s="2"/>
      <c r="B7" s="144" t="s">
        <v>73</v>
      </c>
      <c r="C7" s="91">
        <v>104403000</v>
      </c>
      <c r="D7" s="91">
        <v>91933000</v>
      </c>
      <c r="E7" s="91">
        <v>80771000</v>
      </c>
      <c r="F7" s="91">
        <v>70478000</v>
      </c>
      <c r="G7" s="91">
        <v>66521000</v>
      </c>
      <c r="H7" s="91">
        <v>58010000</v>
      </c>
      <c r="I7" s="92">
        <v>50147000</v>
      </c>
    </row>
    <row r="8" spans="1:9" ht="16.7" customHeight="1" x14ac:dyDescent="0.2">
      <c r="A8" s="2"/>
      <c r="B8" s="144" t="s">
        <v>74</v>
      </c>
      <c r="C8" s="91">
        <v>22938000</v>
      </c>
      <c r="D8" s="91">
        <v>23186000</v>
      </c>
      <c r="E8" s="91">
        <v>23585000</v>
      </c>
      <c r="F8" s="91">
        <v>26241000</v>
      </c>
      <c r="G8" s="91">
        <v>25199000</v>
      </c>
      <c r="H8" s="91">
        <v>24369000</v>
      </c>
      <c r="I8" s="92">
        <v>23584000</v>
      </c>
    </row>
    <row r="9" spans="1:9" ht="16.7" customHeight="1" x14ac:dyDescent="0.2">
      <c r="A9" s="2"/>
      <c r="B9" s="144" t="s">
        <v>75</v>
      </c>
      <c r="C9" s="91">
        <v>38909000</v>
      </c>
      <c r="D9" s="91">
        <v>37488000</v>
      </c>
      <c r="E9" s="91">
        <v>33248000</v>
      </c>
      <c r="F9" s="91">
        <v>31488000</v>
      </c>
      <c r="G9" s="91">
        <v>28148000</v>
      </c>
      <c r="H9" s="91">
        <v>27277000</v>
      </c>
      <c r="I9" s="92">
        <v>25737000</v>
      </c>
    </row>
    <row r="10" spans="1:9" ht="16.7" customHeight="1" x14ac:dyDescent="0.2">
      <c r="A10" s="2"/>
      <c r="B10" s="144" t="s">
        <v>76</v>
      </c>
      <c r="C10" s="91">
        <v>18296000</v>
      </c>
      <c r="D10" s="91">
        <v>17124000</v>
      </c>
      <c r="E10" s="91">
        <v>17909000</v>
      </c>
      <c r="F10" s="91">
        <v>18769000</v>
      </c>
      <c r="G10" s="91">
        <v>20335000</v>
      </c>
      <c r="H10" s="91">
        <v>21470000</v>
      </c>
      <c r="I10" s="92">
        <v>23097000</v>
      </c>
    </row>
    <row r="11" spans="1:9" ht="16.7" customHeight="1" x14ac:dyDescent="0.2">
      <c r="A11" s="2"/>
      <c r="B11" s="144" t="s">
        <v>77</v>
      </c>
      <c r="C11" s="91">
        <v>10917000</v>
      </c>
      <c r="D11" s="91">
        <v>14602000</v>
      </c>
      <c r="E11" s="91">
        <v>18533000</v>
      </c>
      <c r="F11" s="91">
        <v>17982000</v>
      </c>
      <c r="G11" s="91">
        <v>16541000</v>
      </c>
      <c r="H11" s="91">
        <v>13795000</v>
      </c>
      <c r="I11" s="92">
        <v>14934000</v>
      </c>
    </row>
    <row r="12" spans="1:9" ht="16.7" customHeight="1" x14ac:dyDescent="0.2">
      <c r="A12" s="2"/>
      <c r="B12" s="145" t="s">
        <v>78</v>
      </c>
      <c r="C12" s="123">
        <v>4299000</v>
      </c>
      <c r="D12" s="123">
        <v>4287000</v>
      </c>
      <c r="E12" s="123">
        <v>4400000</v>
      </c>
      <c r="F12" s="123">
        <v>4115000</v>
      </c>
      <c r="G12" s="123">
        <v>4066000</v>
      </c>
      <c r="H12" s="123">
        <v>3175000</v>
      </c>
      <c r="I12" s="124">
        <v>3219000</v>
      </c>
    </row>
    <row r="13" spans="1:9" ht="16.7" customHeight="1" x14ac:dyDescent="0.2">
      <c r="A13" s="2"/>
      <c r="B13" s="146" t="s">
        <v>79</v>
      </c>
      <c r="C13" s="147">
        <v>392056000</v>
      </c>
      <c r="D13" s="147">
        <v>380914000</v>
      </c>
      <c r="E13" s="147">
        <v>370740000</v>
      </c>
      <c r="F13" s="147">
        <v>361367000</v>
      </c>
      <c r="G13" s="147">
        <v>353104000</v>
      </c>
      <c r="H13" s="147">
        <v>340390000</v>
      </c>
      <c r="I13" s="148">
        <v>333012000</v>
      </c>
    </row>
    <row r="14" spans="1:9" ht="9.1999999999999993" customHeight="1" x14ac:dyDescent="0.2">
      <c r="A14" s="2"/>
      <c r="C14" s="135"/>
      <c r="D14" s="135"/>
      <c r="E14" s="135"/>
      <c r="F14" s="135"/>
      <c r="G14" s="135"/>
      <c r="H14" s="135"/>
      <c r="I14" s="136"/>
    </row>
    <row r="15" spans="1:9" ht="16.7" customHeight="1" x14ac:dyDescent="0.2">
      <c r="A15" s="2"/>
      <c r="B15" s="144" t="s">
        <v>80</v>
      </c>
      <c r="C15" s="91">
        <v>23500000</v>
      </c>
      <c r="D15" s="91">
        <v>23554000</v>
      </c>
      <c r="E15" s="91">
        <v>18815000</v>
      </c>
      <c r="F15" s="91">
        <v>19585000</v>
      </c>
      <c r="G15" s="91">
        <v>18872000</v>
      </c>
      <c r="H15" s="91">
        <v>14975000</v>
      </c>
      <c r="I15" s="92">
        <v>13653000</v>
      </c>
    </row>
    <row r="16" spans="1:9" ht="16.7" customHeight="1" x14ac:dyDescent="0.2">
      <c r="A16" s="2"/>
      <c r="B16" s="144" t="s">
        <v>81</v>
      </c>
      <c r="C16" s="91">
        <v>60706000</v>
      </c>
      <c r="D16" s="91">
        <v>65378000</v>
      </c>
      <c r="E16" s="91">
        <v>130234000</v>
      </c>
      <c r="F16" s="91">
        <v>56179000</v>
      </c>
      <c r="G16" s="91">
        <v>65575000</v>
      </c>
      <c r="H16" s="91">
        <v>66134000</v>
      </c>
      <c r="I16" s="92">
        <v>75813000</v>
      </c>
    </row>
    <row r="17" spans="1:9" ht="16.7" customHeight="1" x14ac:dyDescent="0.2">
      <c r="A17" s="2"/>
      <c r="B17" s="144" t="s">
        <v>82</v>
      </c>
      <c r="C17" s="91">
        <v>73541000</v>
      </c>
      <c r="D17" s="91">
        <v>67809000</v>
      </c>
      <c r="E17" s="91">
        <v>65925000</v>
      </c>
      <c r="F17" s="91">
        <v>67311000</v>
      </c>
      <c r="G17" s="91">
        <v>64472000</v>
      </c>
      <c r="H17" s="91">
        <v>63537000</v>
      </c>
      <c r="I17" s="92">
        <v>57572000</v>
      </c>
    </row>
    <row r="18" spans="1:9" ht="16.7" customHeight="1" x14ac:dyDescent="0.2">
      <c r="A18" s="2"/>
      <c r="B18" s="144" t="s">
        <v>76</v>
      </c>
      <c r="C18" s="91">
        <v>8003000</v>
      </c>
      <c r="D18" s="91">
        <v>3115000</v>
      </c>
      <c r="E18" s="91">
        <v>4348000</v>
      </c>
      <c r="F18" s="91">
        <v>5049000</v>
      </c>
      <c r="G18" s="91">
        <v>5447000</v>
      </c>
      <c r="H18" s="91">
        <v>7164000</v>
      </c>
      <c r="I18" s="92">
        <v>5232000</v>
      </c>
    </row>
    <row r="19" spans="1:9" ht="16.7" customHeight="1" x14ac:dyDescent="0.2">
      <c r="A19" s="2"/>
      <c r="B19" s="144" t="s">
        <v>83</v>
      </c>
      <c r="C19" s="91">
        <v>33617000</v>
      </c>
      <c r="D19" s="91">
        <v>27295000</v>
      </c>
      <c r="E19" s="91">
        <v>23330000</v>
      </c>
      <c r="F19" s="91">
        <v>25429000</v>
      </c>
      <c r="G19" s="91">
        <v>28051000</v>
      </c>
      <c r="H19" s="91">
        <v>24194000</v>
      </c>
      <c r="I19" s="92">
        <v>20814000</v>
      </c>
    </row>
    <row r="20" spans="1:9" ht="16.7" customHeight="1" x14ac:dyDescent="0.2">
      <c r="A20" s="2"/>
      <c r="B20" s="144" t="s">
        <v>84</v>
      </c>
      <c r="C20" s="91">
        <v>121313000</v>
      </c>
      <c r="D20" s="91">
        <v>60000000</v>
      </c>
      <c r="E20" s="91">
        <v>60000000</v>
      </c>
      <c r="F20" s="91">
        <v>150000000</v>
      </c>
      <c r="G20" s="91">
        <v>150000000</v>
      </c>
      <c r="H20" s="91">
        <v>136000000</v>
      </c>
      <c r="I20" s="92">
        <v>216000000</v>
      </c>
    </row>
    <row r="21" spans="1:9" ht="16.7" customHeight="1" x14ac:dyDescent="0.2">
      <c r="A21" s="2"/>
      <c r="B21" s="144" t="s">
        <v>85</v>
      </c>
      <c r="C21" s="91">
        <v>230657000</v>
      </c>
      <c r="D21" s="91">
        <v>258908000</v>
      </c>
      <c r="E21" s="91">
        <v>242187000</v>
      </c>
      <c r="F21" s="91">
        <v>205820000</v>
      </c>
      <c r="G21" s="91">
        <v>180652000</v>
      </c>
      <c r="H21" s="91">
        <v>193364000</v>
      </c>
      <c r="I21" s="92">
        <v>113808000</v>
      </c>
    </row>
    <row r="22" spans="1:9" ht="16.7" customHeight="1" x14ac:dyDescent="0.2">
      <c r="A22" s="2"/>
      <c r="B22" s="149" t="s">
        <v>86</v>
      </c>
      <c r="C22" s="147">
        <v>551337000</v>
      </c>
      <c r="D22" s="147">
        <v>506059000</v>
      </c>
      <c r="E22" s="147">
        <v>544839000</v>
      </c>
      <c r="F22" s="147">
        <v>529373000</v>
      </c>
      <c r="G22" s="147">
        <v>513069000</v>
      </c>
      <c r="H22" s="147">
        <v>505368000</v>
      </c>
      <c r="I22" s="148">
        <v>502892000</v>
      </c>
    </row>
    <row r="23" spans="1:9" ht="9.1999999999999993" customHeight="1" x14ac:dyDescent="0.2">
      <c r="A23" s="2"/>
      <c r="C23" s="142"/>
      <c r="D23" s="142"/>
      <c r="E23" s="142"/>
      <c r="F23" s="142"/>
      <c r="G23" s="142"/>
      <c r="H23" s="142"/>
      <c r="I23" s="162"/>
    </row>
    <row r="24" spans="1:9" ht="16.7" customHeight="1" x14ac:dyDescent="0.2">
      <c r="A24" s="2"/>
      <c r="B24" s="150" t="s">
        <v>87</v>
      </c>
      <c r="C24" s="125">
        <v>943393000</v>
      </c>
      <c r="D24" s="125">
        <v>886973000</v>
      </c>
      <c r="E24" s="125">
        <v>915579000</v>
      </c>
      <c r="F24" s="125">
        <v>890740000</v>
      </c>
      <c r="G24" s="125">
        <v>866173000</v>
      </c>
      <c r="H24" s="125">
        <v>845758000</v>
      </c>
      <c r="I24" s="100">
        <v>835904000</v>
      </c>
    </row>
    <row r="25" spans="1:9" ht="9.1999999999999993" customHeight="1" x14ac:dyDescent="0.2">
      <c r="A25" s="2"/>
      <c r="B25" s="163"/>
      <c r="C25" s="164"/>
      <c r="D25" s="164"/>
      <c r="E25" s="164"/>
      <c r="F25" s="164"/>
      <c r="G25" s="164"/>
      <c r="H25" s="164"/>
      <c r="I25" s="165"/>
    </row>
    <row r="26" spans="1:9" ht="16.7" customHeight="1" x14ac:dyDescent="0.2">
      <c r="A26" s="2"/>
      <c r="B26" s="151" t="s">
        <v>88</v>
      </c>
      <c r="C26" s="152">
        <v>364950000</v>
      </c>
      <c r="D26" s="152">
        <v>333008000</v>
      </c>
      <c r="E26" s="152">
        <v>317477000</v>
      </c>
      <c r="F26" s="152">
        <v>282723000</v>
      </c>
      <c r="G26" s="152">
        <v>265960000</v>
      </c>
      <c r="H26" s="152">
        <v>218174000</v>
      </c>
      <c r="I26" s="153">
        <v>208491000</v>
      </c>
    </row>
    <row r="27" spans="1:9" ht="9.1999999999999993" customHeight="1" x14ac:dyDescent="0.2">
      <c r="A27" s="2"/>
      <c r="C27" s="135"/>
      <c r="D27" s="135"/>
      <c r="E27" s="135"/>
      <c r="F27" s="135"/>
      <c r="G27" s="135"/>
      <c r="H27" s="135"/>
      <c r="I27" s="136"/>
    </row>
    <row r="28" spans="1:9" ht="16.7" customHeight="1" x14ac:dyDescent="0.2">
      <c r="A28" s="2"/>
      <c r="B28" s="144" t="s">
        <v>89</v>
      </c>
      <c r="C28" s="91">
        <v>25116000</v>
      </c>
      <c r="D28" s="91">
        <v>25273000</v>
      </c>
      <c r="E28" s="91">
        <v>21662000</v>
      </c>
      <c r="F28" s="91">
        <v>20004000</v>
      </c>
      <c r="G28" s="91">
        <v>17356000</v>
      </c>
      <c r="H28" s="91">
        <v>17257000</v>
      </c>
      <c r="I28" s="92">
        <v>15579000</v>
      </c>
    </row>
    <row r="29" spans="1:9" ht="16.7" customHeight="1" x14ac:dyDescent="0.2">
      <c r="A29" s="2"/>
      <c r="B29" s="144" t="s">
        <v>90</v>
      </c>
      <c r="C29" s="91">
        <v>1293000</v>
      </c>
      <c r="D29" s="91">
        <v>1464000</v>
      </c>
      <c r="E29" s="91">
        <v>1342000</v>
      </c>
      <c r="F29" s="91">
        <v>3934000</v>
      </c>
      <c r="G29" s="91">
        <v>3561000</v>
      </c>
      <c r="H29" s="91">
        <v>2907000</v>
      </c>
      <c r="I29" s="92">
        <v>2665000</v>
      </c>
    </row>
    <row r="30" spans="1:9" ht="16.7" customHeight="1" x14ac:dyDescent="0.2">
      <c r="A30" s="2"/>
      <c r="B30" s="144" t="s">
        <v>91</v>
      </c>
      <c r="C30" s="91">
        <v>39821000</v>
      </c>
      <c r="D30" s="91">
        <v>37698000</v>
      </c>
      <c r="E30" s="91">
        <v>35862000</v>
      </c>
      <c r="F30" s="91">
        <v>33484000</v>
      </c>
      <c r="G30" s="91">
        <v>32791000</v>
      </c>
      <c r="H30" s="91">
        <v>28369000</v>
      </c>
      <c r="I30" s="92">
        <v>26706000</v>
      </c>
    </row>
    <row r="31" spans="1:9" ht="16.7" customHeight="1" x14ac:dyDescent="0.2">
      <c r="A31" s="2"/>
      <c r="B31" s="145" t="s">
        <v>32</v>
      </c>
      <c r="C31" s="123">
        <v>232433000</v>
      </c>
      <c r="D31" s="123">
        <v>219265000</v>
      </c>
      <c r="E31" s="123">
        <v>242272000</v>
      </c>
      <c r="F31" s="123">
        <v>259628000</v>
      </c>
      <c r="G31" s="123">
        <v>266195000</v>
      </c>
      <c r="H31" s="123">
        <v>262247000</v>
      </c>
      <c r="I31" s="124">
        <v>272679000</v>
      </c>
    </row>
    <row r="32" spans="1:9" ht="16.7" customHeight="1" x14ac:dyDescent="0.2">
      <c r="A32" s="2"/>
      <c r="B32" s="149" t="s">
        <v>92</v>
      </c>
      <c r="C32" s="147">
        <v>298663000</v>
      </c>
      <c r="D32" s="147">
        <v>283700000</v>
      </c>
      <c r="E32" s="147">
        <v>301138000</v>
      </c>
      <c r="F32" s="147">
        <v>317050000</v>
      </c>
      <c r="G32" s="147">
        <v>319903000</v>
      </c>
      <c r="H32" s="147">
        <v>310780000</v>
      </c>
      <c r="I32" s="148">
        <v>317629000</v>
      </c>
    </row>
    <row r="33" spans="1:9" ht="9.1999999999999993" customHeight="1" x14ac:dyDescent="0.2">
      <c r="A33" s="2"/>
      <c r="C33" s="135"/>
      <c r="D33" s="135"/>
      <c r="E33" s="135"/>
      <c r="F33" s="135"/>
      <c r="G33" s="135"/>
      <c r="H33" s="135"/>
      <c r="I33" s="136"/>
    </row>
    <row r="34" spans="1:9" ht="16.7" customHeight="1" x14ac:dyDescent="0.2">
      <c r="A34" s="2"/>
      <c r="B34" s="144" t="s">
        <v>93</v>
      </c>
      <c r="C34" s="91">
        <v>15337000</v>
      </c>
      <c r="D34" s="91">
        <v>21799000</v>
      </c>
      <c r="E34" s="91">
        <v>15374000</v>
      </c>
      <c r="F34" s="91">
        <v>14022000</v>
      </c>
      <c r="G34" s="91">
        <v>12677000</v>
      </c>
      <c r="H34" s="91">
        <v>12676000</v>
      </c>
      <c r="I34" s="92">
        <v>11820000</v>
      </c>
    </row>
    <row r="35" spans="1:9" ht="16.7" customHeight="1" x14ac:dyDescent="0.2">
      <c r="A35" s="2"/>
      <c r="B35" s="144" t="s">
        <v>89</v>
      </c>
      <c r="C35" s="91">
        <v>15823000</v>
      </c>
      <c r="D35" s="91">
        <v>14211000</v>
      </c>
      <c r="E35" s="91">
        <v>13513000</v>
      </c>
      <c r="F35" s="91">
        <v>13335000</v>
      </c>
      <c r="G35" s="91">
        <v>12555000</v>
      </c>
      <c r="H35" s="91">
        <v>11717000</v>
      </c>
      <c r="I35" s="92">
        <v>11824000</v>
      </c>
    </row>
    <row r="36" spans="1:9" ht="16.7" customHeight="1" x14ac:dyDescent="0.2">
      <c r="A36" s="2"/>
      <c r="B36" s="144" t="s">
        <v>91</v>
      </c>
      <c r="C36" s="91">
        <v>7481000</v>
      </c>
      <c r="D36" s="91">
        <v>6181000</v>
      </c>
      <c r="E36" s="91">
        <v>5518000</v>
      </c>
      <c r="F36" s="91">
        <v>6537000</v>
      </c>
      <c r="G36" s="91">
        <v>7600000</v>
      </c>
      <c r="H36" s="91">
        <v>36714000</v>
      </c>
      <c r="I36" s="92">
        <v>10937000</v>
      </c>
    </row>
    <row r="37" spans="1:9" ht="16.7" customHeight="1" x14ac:dyDescent="0.2">
      <c r="A37" s="2"/>
      <c r="B37" s="144" t="s">
        <v>32</v>
      </c>
      <c r="C37" s="91">
        <v>165497000</v>
      </c>
      <c r="D37" s="91">
        <v>158067000</v>
      </c>
      <c r="E37" s="91">
        <v>190956000</v>
      </c>
      <c r="F37" s="91">
        <v>181099000</v>
      </c>
      <c r="G37" s="91">
        <v>173600000</v>
      </c>
      <c r="H37" s="91">
        <v>171965000</v>
      </c>
      <c r="I37" s="92">
        <v>171930000</v>
      </c>
    </row>
    <row r="38" spans="1:9" ht="16.7" customHeight="1" x14ac:dyDescent="0.2">
      <c r="A38" s="2"/>
      <c r="B38" s="144" t="s">
        <v>94</v>
      </c>
      <c r="C38" s="91">
        <v>18790000</v>
      </c>
      <c r="D38" s="91">
        <v>18393000</v>
      </c>
      <c r="E38" s="91">
        <v>18506000</v>
      </c>
      <c r="F38" s="91">
        <v>19782000</v>
      </c>
      <c r="G38" s="91">
        <v>19695000</v>
      </c>
      <c r="H38" s="91">
        <v>23926000</v>
      </c>
      <c r="I38" s="92">
        <v>22169000</v>
      </c>
    </row>
    <row r="39" spans="1:9" ht="16.7" customHeight="1" x14ac:dyDescent="0.2">
      <c r="A39" s="2"/>
      <c r="B39" s="144" t="s">
        <v>95</v>
      </c>
      <c r="C39" s="91">
        <v>2622000</v>
      </c>
      <c r="D39" s="91">
        <v>2427000</v>
      </c>
      <c r="E39" s="91">
        <v>2676000</v>
      </c>
      <c r="F39" s="91">
        <v>1273000</v>
      </c>
      <c r="G39" s="91">
        <v>2511000</v>
      </c>
      <c r="H39" s="91">
        <v>3072000</v>
      </c>
      <c r="I39" s="92">
        <v>2180000</v>
      </c>
    </row>
    <row r="40" spans="1:9" ht="16.7" customHeight="1" x14ac:dyDescent="0.2">
      <c r="A40" s="2"/>
      <c r="B40" s="144" t="s">
        <v>96</v>
      </c>
      <c r="C40" s="91">
        <v>54230000</v>
      </c>
      <c r="D40" s="91">
        <v>49187000</v>
      </c>
      <c r="E40" s="91">
        <v>50421000</v>
      </c>
      <c r="F40" s="91">
        <v>54919000</v>
      </c>
      <c r="G40" s="91">
        <v>51672000</v>
      </c>
      <c r="H40" s="91">
        <v>56734000</v>
      </c>
      <c r="I40" s="92">
        <v>78924000</v>
      </c>
    </row>
    <row r="41" spans="1:9" ht="16.7" customHeight="1" x14ac:dyDescent="0.2">
      <c r="A41" s="2"/>
      <c r="B41" s="149" t="s">
        <v>97</v>
      </c>
      <c r="C41" s="147">
        <v>279780000</v>
      </c>
      <c r="D41" s="147">
        <v>270265000</v>
      </c>
      <c r="E41" s="147">
        <v>296964000</v>
      </c>
      <c r="F41" s="147">
        <v>290967000</v>
      </c>
      <c r="G41" s="147">
        <v>280310000</v>
      </c>
      <c r="H41" s="147">
        <v>316804000</v>
      </c>
      <c r="I41" s="148">
        <v>309784000</v>
      </c>
    </row>
    <row r="42" spans="1:9" ht="9.1999999999999993" customHeight="1" x14ac:dyDescent="0.2">
      <c r="A42" s="2"/>
      <c r="C42" s="142"/>
      <c r="D42" s="142"/>
      <c r="E42" s="142"/>
      <c r="F42" s="142"/>
      <c r="G42" s="142"/>
      <c r="H42" s="142"/>
      <c r="I42" s="162"/>
    </row>
    <row r="43" spans="1:9" ht="16.7" customHeight="1" x14ac:dyDescent="0.2">
      <c r="A43" s="2"/>
      <c r="B43" s="98" t="s">
        <v>98</v>
      </c>
      <c r="C43" s="125">
        <v>943393000</v>
      </c>
      <c r="D43" s="125">
        <v>886973000</v>
      </c>
      <c r="E43" s="125">
        <v>915579000</v>
      </c>
      <c r="F43" s="125">
        <v>890740000</v>
      </c>
      <c r="G43" s="125">
        <v>866173000</v>
      </c>
      <c r="H43" s="125">
        <v>845758000</v>
      </c>
      <c r="I43" s="100">
        <v>835904000</v>
      </c>
    </row>
    <row r="44" spans="1:9" ht="16.7" customHeight="1" x14ac:dyDescent="0.2">
      <c r="A44" s="2"/>
      <c r="B44" s="163"/>
      <c r="C44" s="166"/>
      <c r="D44" s="166"/>
      <c r="E44" s="166"/>
      <c r="F44" s="141"/>
      <c r="G44" s="166"/>
      <c r="H44" s="166"/>
      <c r="I44" s="166"/>
    </row>
    <row r="45" spans="1:9" ht="16.7" customHeight="1" x14ac:dyDescent="0.2">
      <c r="A45" s="2"/>
      <c r="C45" s="272"/>
      <c r="D45" s="272"/>
      <c r="E45" s="272"/>
      <c r="F45" s="135"/>
      <c r="G45" s="272"/>
      <c r="H45" s="272"/>
      <c r="I45" s="272"/>
    </row>
    <row r="46" spans="1:9" ht="16.7" customHeight="1" x14ac:dyDescent="0.2">
      <c r="A46" s="2"/>
      <c r="B46" s="118" t="s">
        <v>63</v>
      </c>
      <c r="C46" s="272"/>
      <c r="D46" s="272"/>
      <c r="E46" s="272"/>
      <c r="F46" s="135"/>
      <c r="G46" s="272"/>
      <c r="H46" s="272"/>
      <c r="I46" s="272"/>
    </row>
    <row r="47" spans="1:9" ht="16.7" customHeight="1" x14ac:dyDescent="0.2">
      <c r="A47" s="2"/>
      <c r="B47" s="154" t="s">
        <v>99</v>
      </c>
      <c r="C47" s="272"/>
      <c r="D47" s="272"/>
      <c r="E47" s="272"/>
      <c r="F47" s="272"/>
      <c r="G47" s="272"/>
      <c r="H47" s="272"/>
      <c r="I47" s="272"/>
    </row>
    <row r="48" spans="1:9" ht="16.7" customHeight="1" x14ac:dyDescent="0.2">
      <c r="A48" s="2"/>
      <c r="B48" s="155" t="s">
        <v>33</v>
      </c>
      <c r="C48" s="278">
        <v>345833000</v>
      </c>
      <c r="D48" s="278">
        <v>341975000</v>
      </c>
      <c r="E48" s="278">
        <v>357184000</v>
      </c>
      <c r="F48" s="278">
        <v>378389000</v>
      </c>
      <c r="G48" s="278">
        <v>389886000</v>
      </c>
      <c r="H48" s="278">
        <v>398096000</v>
      </c>
      <c r="I48" s="121">
        <v>410742000</v>
      </c>
    </row>
    <row r="49" spans="1:9" ht="16.7" customHeight="1" x14ac:dyDescent="0.2">
      <c r="A49" s="2"/>
      <c r="B49" s="156" t="s">
        <v>34</v>
      </c>
      <c r="C49" s="279">
        <v>17934000</v>
      </c>
      <c r="D49" s="279">
        <v>5073000</v>
      </c>
      <c r="E49" s="279">
        <v>48653000</v>
      </c>
      <c r="F49" s="279">
        <v>36872000</v>
      </c>
      <c r="G49" s="279">
        <v>27205000</v>
      </c>
      <c r="H49" s="279">
        <v>13921000</v>
      </c>
      <c r="I49" s="92">
        <v>11145000</v>
      </c>
    </row>
    <row r="50" spans="1:9" ht="16.7" customHeight="1" x14ac:dyDescent="0.2">
      <c r="A50" s="2"/>
      <c r="B50" s="158" t="s">
        <v>9</v>
      </c>
      <c r="C50" s="280">
        <v>34163000</v>
      </c>
      <c r="D50" s="280">
        <v>30284000</v>
      </c>
      <c r="E50" s="280">
        <v>27391000</v>
      </c>
      <c r="F50" s="280">
        <v>25466000</v>
      </c>
      <c r="G50" s="280">
        <v>22704000</v>
      </c>
      <c r="H50" s="280">
        <v>22196000</v>
      </c>
      <c r="I50" s="277">
        <v>22723000</v>
      </c>
    </row>
    <row r="51" spans="1:9" ht="16.7" customHeight="1" x14ac:dyDescent="0.2">
      <c r="A51" s="2"/>
      <c r="B51" s="159" t="s">
        <v>100</v>
      </c>
      <c r="C51" s="281">
        <v>397930000</v>
      </c>
      <c r="D51" s="281">
        <v>377332000</v>
      </c>
      <c r="E51" s="281">
        <v>433228000</v>
      </c>
      <c r="F51" s="281">
        <v>440727000</v>
      </c>
      <c r="G51" s="281">
        <v>439795000</v>
      </c>
      <c r="H51" s="281">
        <v>434213000</v>
      </c>
      <c r="I51" s="160">
        <v>444610000</v>
      </c>
    </row>
    <row r="52" spans="1:9" ht="6.6" customHeight="1" x14ac:dyDescent="0.2">
      <c r="A52" s="2"/>
      <c r="B52" s="155"/>
      <c r="C52" s="166"/>
      <c r="D52" s="166"/>
      <c r="E52" s="166"/>
      <c r="F52" s="166"/>
      <c r="G52" s="166"/>
      <c r="H52" s="166"/>
      <c r="I52" s="167"/>
    </row>
    <row r="53" spans="1:9" ht="16.7" customHeight="1" x14ac:dyDescent="0.2">
      <c r="A53" s="2"/>
      <c r="B53" s="156" t="s">
        <v>33</v>
      </c>
      <c r="C53" s="279">
        <v>17618000</v>
      </c>
      <c r="D53" s="279">
        <v>23610000</v>
      </c>
      <c r="E53" s="279">
        <v>14180000</v>
      </c>
      <c r="F53" s="279">
        <v>16561000</v>
      </c>
      <c r="G53" s="279">
        <v>12916000</v>
      </c>
      <c r="H53" s="279">
        <v>15257000</v>
      </c>
      <c r="I53" s="92">
        <v>15471000</v>
      </c>
    </row>
    <row r="54" spans="1:9" ht="16.7" customHeight="1" x14ac:dyDescent="0.2">
      <c r="A54" s="2"/>
      <c r="B54" s="156" t="s">
        <v>34</v>
      </c>
      <c r="C54" s="279">
        <v>5711000</v>
      </c>
      <c r="D54" s="279">
        <v>6025000</v>
      </c>
      <c r="E54" s="279">
        <v>5533000</v>
      </c>
      <c r="F54" s="279">
        <v>4656000</v>
      </c>
      <c r="G54" s="279">
        <v>3290000</v>
      </c>
      <c r="H54" s="279">
        <v>2090000</v>
      </c>
      <c r="I54" s="92">
        <v>3750000</v>
      </c>
    </row>
    <row r="55" spans="1:9" ht="16.7" customHeight="1" x14ac:dyDescent="0.2">
      <c r="B55" s="146" t="s">
        <v>101</v>
      </c>
      <c r="C55" s="283">
        <v>23329000</v>
      </c>
      <c r="D55" s="283">
        <v>29635000</v>
      </c>
      <c r="E55" s="283">
        <v>19713000</v>
      </c>
      <c r="F55" s="283">
        <v>21218000</v>
      </c>
      <c r="G55" s="283">
        <v>16206000</v>
      </c>
      <c r="H55" s="283">
        <v>17347000</v>
      </c>
      <c r="I55" s="148">
        <v>19221000</v>
      </c>
    </row>
    <row r="56" spans="1:9" ht="6.6" customHeight="1" x14ac:dyDescent="0.2">
      <c r="C56" s="272"/>
      <c r="D56" s="272"/>
      <c r="E56" s="272"/>
      <c r="F56" s="272"/>
      <c r="G56" s="272"/>
      <c r="H56" s="272"/>
      <c r="I56" s="136"/>
    </row>
    <row r="57" spans="1:9" ht="16.7" customHeight="1" x14ac:dyDescent="0.2">
      <c r="B57" s="156" t="s">
        <v>33</v>
      </c>
      <c r="C57" s="279">
        <v>363451000</v>
      </c>
      <c r="D57" s="279">
        <v>365584000</v>
      </c>
      <c r="E57" s="279">
        <v>371363000</v>
      </c>
      <c r="F57" s="279">
        <v>394950000</v>
      </c>
      <c r="G57" s="279">
        <v>402801000</v>
      </c>
      <c r="H57" s="279">
        <v>413352000</v>
      </c>
      <c r="I57" s="92">
        <v>426212000</v>
      </c>
    </row>
    <row r="58" spans="1:9" ht="16.7" customHeight="1" x14ac:dyDescent="0.2">
      <c r="B58" s="156" t="s">
        <v>34</v>
      </c>
      <c r="C58" s="279">
        <v>23645000</v>
      </c>
      <c r="D58" s="279">
        <v>11098000</v>
      </c>
      <c r="E58" s="279">
        <v>54186000</v>
      </c>
      <c r="F58" s="279">
        <v>41528000</v>
      </c>
      <c r="G58" s="279">
        <v>30495000</v>
      </c>
      <c r="H58" s="279">
        <v>16011000</v>
      </c>
      <c r="I58" s="92">
        <v>14895000</v>
      </c>
    </row>
    <row r="59" spans="1:9" ht="16.7" customHeight="1" x14ac:dyDescent="0.2">
      <c r="B59" s="161" t="s">
        <v>9</v>
      </c>
      <c r="C59" s="282">
        <v>34163000</v>
      </c>
      <c r="D59" s="282">
        <v>30284000</v>
      </c>
      <c r="E59" s="282">
        <v>27391000</v>
      </c>
      <c r="F59" s="282">
        <v>25466000</v>
      </c>
      <c r="G59" s="282">
        <v>22704000</v>
      </c>
      <c r="H59" s="282">
        <v>22196000</v>
      </c>
      <c r="I59" s="124">
        <v>22723000</v>
      </c>
    </row>
    <row r="60" spans="1:9" ht="16.7" customHeight="1" x14ac:dyDescent="0.2">
      <c r="B60" s="98" t="s">
        <v>35</v>
      </c>
      <c r="C60" s="284">
        <v>421259000</v>
      </c>
      <c r="D60" s="284">
        <v>406966000</v>
      </c>
      <c r="E60" s="284">
        <v>452940000</v>
      </c>
      <c r="F60" s="284">
        <v>461944000</v>
      </c>
      <c r="G60" s="284">
        <v>456000000</v>
      </c>
      <c r="H60" s="284">
        <v>451559000</v>
      </c>
      <c r="I60" s="100">
        <v>463830000</v>
      </c>
    </row>
    <row r="61" spans="1:9" ht="16.7" customHeight="1" x14ac:dyDescent="0.2">
      <c r="B61" s="155"/>
      <c r="C61" s="166"/>
      <c r="D61" s="166"/>
      <c r="E61" s="166"/>
      <c r="F61" s="166"/>
      <c r="G61" s="166"/>
      <c r="H61" s="166"/>
      <c r="I61" s="166"/>
    </row>
    <row r="62" spans="1:9" ht="16.7" customHeight="1" x14ac:dyDescent="0.2">
      <c r="C62" s="272"/>
      <c r="D62" s="272"/>
      <c r="E62" s="272"/>
      <c r="F62" s="272"/>
      <c r="G62" s="272"/>
      <c r="H62" s="272"/>
      <c r="I62" s="272"/>
    </row>
    <row r="63" spans="1:9" ht="16.7" customHeight="1" x14ac:dyDescent="0.2">
      <c r="B63" s="154" t="s">
        <v>102</v>
      </c>
      <c r="C63" s="272"/>
      <c r="D63" s="272"/>
      <c r="E63" s="272"/>
      <c r="F63" s="272"/>
      <c r="G63" s="272"/>
      <c r="H63" s="272"/>
      <c r="I63" s="272"/>
    </row>
    <row r="64" spans="1:9" ht="16.7" customHeight="1" x14ac:dyDescent="0.2">
      <c r="B64" s="155" t="s">
        <v>103</v>
      </c>
      <c r="C64" s="278">
        <v>230657000</v>
      </c>
      <c r="D64" s="278">
        <v>258908000</v>
      </c>
      <c r="E64" s="278">
        <v>242187000</v>
      </c>
      <c r="F64" s="278">
        <v>205820000</v>
      </c>
      <c r="G64" s="278">
        <v>180652000</v>
      </c>
      <c r="H64" s="278">
        <v>193364000</v>
      </c>
      <c r="I64" s="121">
        <v>113808000</v>
      </c>
    </row>
    <row r="65" spans="2:9" ht="16.7" customHeight="1" x14ac:dyDescent="0.2">
      <c r="B65" s="161" t="s">
        <v>104</v>
      </c>
      <c r="C65" s="282">
        <v>121313000</v>
      </c>
      <c r="D65" s="282">
        <v>60000000</v>
      </c>
      <c r="E65" s="282">
        <v>60000000</v>
      </c>
      <c r="F65" s="282">
        <v>150000000</v>
      </c>
      <c r="G65" s="282">
        <v>150000000</v>
      </c>
      <c r="H65" s="282">
        <v>136000000</v>
      </c>
      <c r="I65" s="124">
        <v>216000000</v>
      </c>
    </row>
    <row r="66" spans="2:9" ht="16.7" customHeight="1" thickBot="1" x14ac:dyDescent="0.25">
      <c r="B66" s="98" t="s">
        <v>105</v>
      </c>
      <c r="C66" s="285">
        <v>351970000</v>
      </c>
      <c r="D66" s="285">
        <v>318908000</v>
      </c>
      <c r="E66" s="285">
        <v>302187000</v>
      </c>
      <c r="F66" s="285">
        <v>355820000</v>
      </c>
      <c r="G66" s="285">
        <v>330652000</v>
      </c>
      <c r="H66" s="285">
        <v>329364000</v>
      </c>
      <c r="I66" s="100">
        <v>329808000</v>
      </c>
    </row>
  </sheetData>
  <mergeCells count="1">
    <mergeCell ref="B2:E2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3"/>
  <sheetViews>
    <sheetView showGridLines="0" showRuler="0" workbookViewId="0"/>
  </sheetViews>
  <sheetFormatPr defaultColWidth="13.7109375" defaultRowHeight="12.75" x14ac:dyDescent="0.2"/>
  <cols>
    <col min="1" max="1" width="9.28515625" customWidth="1"/>
    <col min="2" max="2" width="60.42578125" customWidth="1"/>
    <col min="3" max="8" width="12.140625" customWidth="1"/>
    <col min="9" max="9" width="1.28515625" customWidth="1"/>
    <col min="10" max="10" width="12.140625" customWidth="1"/>
    <col min="11" max="11" width="1.28515625" customWidth="1"/>
    <col min="12" max="12" width="12.140625" customWidth="1"/>
  </cols>
  <sheetData>
    <row r="1" spans="1:12" ht="14.1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2" ht="22.5" customHeight="1" x14ac:dyDescent="0.3">
      <c r="A2" s="2"/>
      <c r="B2" s="357" t="s">
        <v>106</v>
      </c>
      <c r="C2" s="357"/>
      <c r="D2" s="357"/>
      <c r="E2" s="357"/>
      <c r="F2" s="357"/>
      <c r="G2" s="2"/>
      <c r="H2" s="2"/>
      <c r="I2" s="2"/>
    </row>
    <row r="3" spans="1:12" ht="14.1" customHeight="1" x14ac:dyDescent="0.2">
      <c r="A3" s="2"/>
      <c r="B3" s="5" t="s">
        <v>1</v>
      </c>
      <c r="C3" s="2"/>
      <c r="D3" s="2"/>
      <c r="E3" s="2"/>
      <c r="F3" s="2"/>
      <c r="G3" s="2"/>
      <c r="H3" s="2"/>
      <c r="I3" s="2"/>
    </row>
    <row r="4" spans="1:12" ht="15" customHeight="1" thickBot="1" x14ac:dyDescent="0.25">
      <c r="A4" s="2"/>
      <c r="B4" s="297"/>
      <c r="C4" s="55"/>
      <c r="D4" s="55"/>
      <c r="E4" s="55"/>
      <c r="F4" s="55"/>
      <c r="G4" s="55"/>
      <c r="H4" s="55"/>
      <c r="I4" s="2"/>
    </row>
    <row r="5" spans="1:12" ht="16.7" customHeight="1" thickBot="1" x14ac:dyDescent="0.25">
      <c r="A5" s="65"/>
      <c r="B5" s="296" t="s">
        <v>44</v>
      </c>
      <c r="C5" s="9" t="s">
        <v>45</v>
      </c>
      <c r="D5" s="9" t="s">
        <v>4</v>
      </c>
      <c r="E5" s="9" t="s">
        <v>46</v>
      </c>
      <c r="F5" s="9" t="s">
        <v>47</v>
      </c>
      <c r="G5" s="9" t="s">
        <v>48</v>
      </c>
      <c r="H5" s="8" t="s">
        <v>3</v>
      </c>
      <c r="I5" s="65"/>
      <c r="J5" s="169" t="s">
        <v>6</v>
      </c>
      <c r="L5" s="170" t="s">
        <v>7</v>
      </c>
    </row>
    <row r="6" spans="1:12" ht="14.1" customHeight="1" x14ac:dyDescent="0.2">
      <c r="A6" s="2"/>
      <c r="B6" s="173" t="s">
        <v>107</v>
      </c>
      <c r="C6" s="174">
        <v>-21060000</v>
      </c>
      <c r="D6" s="174">
        <v>-22544000</v>
      </c>
      <c r="E6" s="174">
        <v>-35347000</v>
      </c>
      <c r="F6" s="174">
        <v>-19833000</v>
      </c>
      <c r="G6" s="174">
        <v>-55466000</v>
      </c>
      <c r="H6" s="175">
        <v>-17785000</v>
      </c>
      <c r="I6" s="65"/>
      <c r="J6" s="176">
        <v>-93084000</v>
      </c>
      <c r="L6" s="177">
        <v>-57844000</v>
      </c>
    </row>
    <row r="7" spans="1:12" ht="14.1" customHeight="1" x14ac:dyDescent="0.2">
      <c r="A7" s="2"/>
      <c r="B7" s="298" t="s">
        <v>152</v>
      </c>
      <c r="C7" s="91">
        <v>-970000</v>
      </c>
      <c r="D7" s="91">
        <v>2753000</v>
      </c>
      <c r="E7" s="91">
        <v>3037000</v>
      </c>
      <c r="F7" s="91">
        <v>1392000</v>
      </c>
      <c r="G7" s="91">
        <v>4574000</v>
      </c>
      <c r="H7" s="92">
        <v>4340000</v>
      </c>
      <c r="I7" s="65"/>
      <c r="J7" s="178">
        <v>10306000</v>
      </c>
      <c r="L7" s="179">
        <v>4867000</v>
      </c>
    </row>
    <row r="8" spans="1:12" ht="14.1" customHeight="1" x14ac:dyDescent="0.2">
      <c r="A8" s="2"/>
      <c r="B8" s="144" t="s">
        <v>30</v>
      </c>
      <c r="C8" s="91">
        <v>18756000</v>
      </c>
      <c r="D8" s="91">
        <v>17210000</v>
      </c>
      <c r="E8" s="91">
        <v>16185000</v>
      </c>
      <c r="F8" s="91">
        <v>15244000</v>
      </c>
      <c r="G8" s="91">
        <v>14369000</v>
      </c>
      <c r="H8" s="92">
        <v>13720000</v>
      </c>
      <c r="I8" s="65"/>
      <c r="J8" s="178">
        <v>43333000</v>
      </c>
      <c r="L8" s="179">
        <v>57486000</v>
      </c>
    </row>
    <row r="9" spans="1:12" ht="14.1" customHeight="1" x14ac:dyDescent="0.2">
      <c r="A9" s="2"/>
      <c r="B9" s="144" t="s">
        <v>108</v>
      </c>
      <c r="C9" s="91">
        <v>-4277000</v>
      </c>
      <c r="D9" s="91">
        <v>-2166000</v>
      </c>
      <c r="E9" s="91">
        <v>-1790000</v>
      </c>
      <c r="F9" s="91">
        <v>-590000</v>
      </c>
      <c r="G9" s="91">
        <v>29745000</v>
      </c>
      <c r="H9" s="92">
        <v>-26674000</v>
      </c>
      <c r="I9" s="65"/>
      <c r="J9" s="178">
        <v>2481000</v>
      </c>
      <c r="L9" s="179">
        <v>-5684000</v>
      </c>
    </row>
    <row r="10" spans="1:12" ht="14.1" customHeight="1" x14ac:dyDescent="0.2">
      <c r="A10" s="2"/>
      <c r="B10" s="144" t="s">
        <v>109</v>
      </c>
      <c r="C10" s="91">
        <v>1457000</v>
      </c>
      <c r="D10" s="91">
        <v>955000</v>
      </c>
      <c r="E10" s="91">
        <v>1926000</v>
      </c>
      <c r="F10" s="91">
        <v>1774000</v>
      </c>
      <c r="G10" s="91">
        <v>2713000</v>
      </c>
      <c r="H10" s="92">
        <v>3113000</v>
      </c>
      <c r="I10" s="65"/>
      <c r="J10" s="178">
        <v>7600000</v>
      </c>
      <c r="L10" s="179">
        <v>4008000</v>
      </c>
    </row>
    <row r="11" spans="1:12" ht="13.35" customHeight="1" x14ac:dyDescent="0.2">
      <c r="A11" s="198"/>
      <c r="B11" s="144" t="s">
        <v>110</v>
      </c>
      <c r="C11" s="91">
        <v>-154000</v>
      </c>
      <c r="D11" s="91">
        <v>2000</v>
      </c>
      <c r="E11" s="91">
        <v>106000</v>
      </c>
      <c r="F11" s="91"/>
      <c r="G11" s="91">
        <v>-42000</v>
      </c>
      <c r="H11" s="92"/>
      <c r="I11" s="65"/>
      <c r="J11" s="178">
        <v>-42000</v>
      </c>
      <c r="L11" s="179">
        <v>-152000</v>
      </c>
    </row>
    <row r="12" spans="1:12" ht="13.35" customHeight="1" x14ac:dyDescent="0.2">
      <c r="A12" s="198"/>
      <c r="B12" s="144" t="s">
        <v>111</v>
      </c>
      <c r="C12" s="135"/>
      <c r="D12" s="135"/>
      <c r="E12" s="135"/>
      <c r="F12" s="135"/>
      <c r="G12" s="135"/>
      <c r="H12" s="136"/>
      <c r="I12" s="65"/>
      <c r="J12" s="199"/>
      <c r="L12" s="200"/>
    </row>
    <row r="13" spans="1:12" ht="14.1" customHeight="1" x14ac:dyDescent="0.2">
      <c r="A13" s="2"/>
      <c r="B13" s="180" t="s">
        <v>112</v>
      </c>
      <c r="C13" s="91">
        <v>1019000</v>
      </c>
      <c r="D13" s="91">
        <v>4969000</v>
      </c>
      <c r="E13" s="91">
        <v>-433000</v>
      </c>
      <c r="F13" s="91">
        <v>2876000</v>
      </c>
      <c r="G13" s="91">
        <v>2633000</v>
      </c>
      <c r="H13" s="92">
        <v>-306000</v>
      </c>
      <c r="I13" s="65"/>
      <c r="J13" s="178">
        <v>5203000</v>
      </c>
      <c r="L13" s="179">
        <v>9205000</v>
      </c>
    </row>
    <row r="14" spans="1:12" ht="14.1" customHeight="1" x14ac:dyDescent="0.2">
      <c r="A14" s="2"/>
      <c r="B14" s="180" t="s">
        <v>113</v>
      </c>
      <c r="C14" s="91">
        <v>12692000</v>
      </c>
      <c r="D14" s="91">
        <v>-61340000</v>
      </c>
      <c r="E14" s="91">
        <v>69978000</v>
      </c>
      <c r="F14" s="91">
        <v>-10311000</v>
      </c>
      <c r="G14" s="91">
        <v>152000</v>
      </c>
      <c r="H14" s="92">
        <v>-924000</v>
      </c>
      <c r="I14" s="65"/>
      <c r="J14" s="178">
        <v>-11083000</v>
      </c>
      <c r="L14" s="179">
        <v>-52095000</v>
      </c>
    </row>
    <row r="15" spans="1:12" ht="14.1" customHeight="1" x14ac:dyDescent="0.2">
      <c r="A15" s="2"/>
      <c r="B15" s="299" t="s">
        <v>114</v>
      </c>
      <c r="C15" s="81">
        <v>-19241000</v>
      </c>
      <c r="D15" s="81">
        <v>50777000</v>
      </c>
      <c r="E15" s="81">
        <v>11888000</v>
      </c>
      <c r="F15" s="81">
        <v>-6018000</v>
      </c>
      <c r="G15" s="81">
        <v>3108000</v>
      </c>
      <c r="H15" s="82">
        <v>30005000</v>
      </c>
      <c r="I15" s="65"/>
      <c r="J15" s="181">
        <v>27095000</v>
      </c>
      <c r="L15" s="182">
        <v>20401000</v>
      </c>
    </row>
    <row r="16" spans="1:12" ht="15.75" customHeight="1" thickBot="1" x14ac:dyDescent="0.25">
      <c r="A16" s="2"/>
      <c r="B16" s="300" t="s">
        <v>115</v>
      </c>
      <c r="C16" s="99">
        <v>-11778000</v>
      </c>
      <c r="D16" s="99">
        <v>-9384000</v>
      </c>
      <c r="E16" s="99">
        <v>65550000</v>
      </c>
      <c r="F16" s="99">
        <v>-15466000</v>
      </c>
      <c r="G16" s="99">
        <v>1786000</v>
      </c>
      <c r="H16" s="183">
        <v>5489000</v>
      </c>
      <c r="I16" s="65"/>
      <c r="J16" s="184">
        <v>-8191000</v>
      </c>
      <c r="L16" s="185">
        <v>-19808000</v>
      </c>
    </row>
    <row r="17" spans="1:12" ht="15" customHeight="1" x14ac:dyDescent="0.2">
      <c r="A17" s="2"/>
      <c r="B17" s="301"/>
      <c r="C17" s="64"/>
      <c r="D17" s="64"/>
      <c r="E17" s="64"/>
      <c r="F17" s="64"/>
      <c r="G17" s="64"/>
      <c r="H17" s="140"/>
      <c r="I17" s="65"/>
      <c r="J17" s="201"/>
      <c r="L17" s="202"/>
    </row>
    <row r="18" spans="1:12" ht="14.1" customHeight="1" x14ac:dyDescent="0.2">
      <c r="A18" s="2"/>
      <c r="B18" s="144" t="s">
        <v>116</v>
      </c>
      <c r="C18" s="91">
        <v>267000</v>
      </c>
      <c r="D18" s="91">
        <v>14000</v>
      </c>
      <c r="E18" s="91">
        <v>6000</v>
      </c>
      <c r="F18" s="91">
        <v>5000</v>
      </c>
      <c r="G18" s="91">
        <v>64000</v>
      </c>
      <c r="H18" s="92">
        <v>9000</v>
      </c>
      <c r="I18" s="65"/>
      <c r="J18" s="178">
        <v>78000</v>
      </c>
      <c r="L18" s="179">
        <v>320000</v>
      </c>
    </row>
    <row r="19" spans="1:12" ht="14.1" customHeight="1" x14ac:dyDescent="0.2">
      <c r="A19" s="2"/>
      <c r="B19" s="144" t="s">
        <v>117</v>
      </c>
      <c r="C19" s="91">
        <v>-469000</v>
      </c>
      <c r="D19" s="91">
        <v>-418000</v>
      </c>
      <c r="E19" s="91">
        <v>-392000</v>
      </c>
      <c r="F19" s="91">
        <v>-365000</v>
      </c>
      <c r="G19" s="91">
        <v>-307000</v>
      </c>
      <c r="H19" s="92">
        <v>-247000</v>
      </c>
      <c r="I19" s="65"/>
      <c r="J19" s="178">
        <v>-919000</v>
      </c>
      <c r="L19" s="179">
        <v>-1324000</v>
      </c>
    </row>
    <row r="20" spans="1:12" ht="14.1" customHeight="1" x14ac:dyDescent="0.2">
      <c r="A20" s="2"/>
      <c r="B20" s="302" t="s">
        <v>118</v>
      </c>
      <c r="C20" s="81">
        <v>-1078000</v>
      </c>
      <c r="D20" s="81">
        <v>-1109000</v>
      </c>
      <c r="E20" s="81">
        <v>-3646000</v>
      </c>
      <c r="F20" s="81">
        <v>-1107000</v>
      </c>
      <c r="G20" s="81">
        <v>-345000</v>
      </c>
      <c r="H20" s="82">
        <v>-1376000</v>
      </c>
      <c r="I20" s="65"/>
      <c r="J20" s="181">
        <v>-2828000</v>
      </c>
      <c r="L20" s="182">
        <v>-3923000</v>
      </c>
    </row>
    <row r="21" spans="1:12" ht="14.1" customHeight="1" thickBot="1" x14ac:dyDescent="0.25">
      <c r="A21" s="2"/>
      <c r="B21" s="300" t="s">
        <v>38</v>
      </c>
      <c r="C21" s="99">
        <v>-13058000</v>
      </c>
      <c r="D21" s="99">
        <v>-10897000</v>
      </c>
      <c r="E21" s="99">
        <v>61518000</v>
      </c>
      <c r="F21" s="99">
        <v>-16933000</v>
      </c>
      <c r="G21" s="99">
        <v>1198000</v>
      </c>
      <c r="H21" s="183">
        <v>3875000</v>
      </c>
      <c r="I21" s="65"/>
      <c r="J21" s="184">
        <v>-11860000</v>
      </c>
      <c r="L21" s="185">
        <v>-24735000</v>
      </c>
    </row>
    <row r="22" spans="1:12" ht="15" customHeight="1" x14ac:dyDescent="0.2">
      <c r="A22" s="2"/>
      <c r="B22" s="301"/>
      <c r="C22" s="64"/>
      <c r="D22" s="64"/>
      <c r="E22" s="64"/>
      <c r="F22" s="64"/>
      <c r="G22" s="64"/>
      <c r="H22" s="140"/>
      <c r="I22" s="65"/>
      <c r="J22" s="201"/>
      <c r="L22" s="202"/>
    </row>
    <row r="23" spans="1:12" ht="14.1" customHeight="1" x14ac:dyDescent="0.2">
      <c r="A23" s="2"/>
      <c r="B23" s="144" t="s">
        <v>39</v>
      </c>
      <c r="C23" s="91"/>
      <c r="D23" s="91"/>
      <c r="E23" s="91"/>
      <c r="F23" s="91">
        <v>-5053000</v>
      </c>
      <c r="G23" s="91">
        <v>-24000</v>
      </c>
      <c r="H23" s="92">
        <v>-116000</v>
      </c>
      <c r="I23" s="65"/>
      <c r="J23" s="178">
        <v>-5193000</v>
      </c>
      <c r="L23" s="179"/>
    </row>
    <row r="24" spans="1:12" ht="14.1" customHeight="1" x14ac:dyDescent="0.2">
      <c r="A24" s="2"/>
      <c r="B24" s="144" t="s">
        <v>40</v>
      </c>
      <c r="C24" s="91">
        <v>-2732000</v>
      </c>
      <c r="D24" s="91">
        <v>-2612000</v>
      </c>
      <c r="E24" s="91">
        <v>-4813000</v>
      </c>
      <c r="F24" s="91">
        <v>-1258000</v>
      </c>
      <c r="G24" s="91">
        <v>-998000</v>
      </c>
      <c r="H24" s="92">
        <v>-1141000</v>
      </c>
      <c r="I24" s="65"/>
      <c r="J24" s="178">
        <v>-3397000</v>
      </c>
      <c r="L24" s="179">
        <v>-8461000</v>
      </c>
    </row>
    <row r="25" spans="1:12" ht="14.1" customHeight="1" x14ac:dyDescent="0.2">
      <c r="A25" s="2"/>
      <c r="B25" s="144" t="s">
        <v>119</v>
      </c>
      <c r="C25" s="91"/>
      <c r="D25" s="91">
        <v>228000</v>
      </c>
      <c r="E25" s="91">
        <v>138000</v>
      </c>
      <c r="F25" s="91"/>
      <c r="G25" s="91">
        <v>224000</v>
      </c>
      <c r="H25" s="92"/>
      <c r="I25" s="65"/>
      <c r="J25" s="178">
        <v>224000</v>
      </c>
      <c r="L25" s="179">
        <v>228000</v>
      </c>
    </row>
    <row r="26" spans="1:12" ht="14.1" customHeight="1" x14ac:dyDescent="0.2">
      <c r="A26" s="2"/>
      <c r="B26" s="302" t="s">
        <v>120</v>
      </c>
      <c r="C26" s="81">
        <v>61465000</v>
      </c>
      <c r="D26" s="81"/>
      <c r="E26" s="81">
        <v>-90000000</v>
      </c>
      <c r="F26" s="81"/>
      <c r="G26" s="81">
        <v>14000000</v>
      </c>
      <c r="H26" s="82">
        <v>-80000000</v>
      </c>
      <c r="I26" s="65"/>
      <c r="J26" s="181">
        <v>-66000000</v>
      </c>
      <c r="L26" s="182">
        <v>82930000</v>
      </c>
    </row>
    <row r="27" spans="1:12" ht="15" customHeight="1" thickBot="1" x14ac:dyDescent="0.25">
      <c r="A27" s="2"/>
      <c r="B27" s="300" t="s">
        <v>121</v>
      </c>
      <c r="C27" s="99">
        <v>58733000</v>
      </c>
      <c r="D27" s="99">
        <v>-2384000</v>
      </c>
      <c r="E27" s="99">
        <v>-94675000</v>
      </c>
      <c r="F27" s="99">
        <v>-6311000</v>
      </c>
      <c r="G27" s="99">
        <v>13202000</v>
      </c>
      <c r="H27" s="183">
        <v>-81257000</v>
      </c>
      <c r="I27" s="65"/>
      <c r="J27" s="184">
        <v>-74366000</v>
      </c>
      <c r="L27" s="185">
        <v>74697000</v>
      </c>
    </row>
    <row r="28" spans="1:12" ht="15" customHeight="1" x14ac:dyDescent="0.2">
      <c r="A28" s="2"/>
      <c r="B28" s="301"/>
      <c r="C28" s="64"/>
      <c r="D28" s="64"/>
      <c r="E28" s="64"/>
      <c r="F28" s="64"/>
      <c r="G28" s="64"/>
      <c r="H28" s="140"/>
      <c r="I28" s="65"/>
      <c r="J28" s="201"/>
      <c r="L28" s="202"/>
    </row>
    <row r="29" spans="1:12" ht="15.75" customHeight="1" x14ac:dyDescent="0.2">
      <c r="A29" s="2"/>
      <c r="B29" s="144" t="s">
        <v>122</v>
      </c>
      <c r="C29" s="91">
        <v>-3552000</v>
      </c>
      <c r="D29" s="91">
        <v>-3741000</v>
      </c>
      <c r="E29" s="91">
        <v>-3678000</v>
      </c>
      <c r="F29" s="91">
        <v>-3586000</v>
      </c>
      <c r="G29" s="91">
        <v>-3599000</v>
      </c>
      <c r="H29" s="92">
        <v>-3635000</v>
      </c>
      <c r="I29" s="65"/>
      <c r="J29" s="178">
        <v>-10820000</v>
      </c>
      <c r="L29" s="179">
        <v>-11107000</v>
      </c>
    </row>
    <row r="30" spans="1:12" ht="14.1" customHeight="1" x14ac:dyDescent="0.2">
      <c r="A30" s="2"/>
      <c r="B30" s="144" t="s">
        <v>123</v>
      </c>
      <c r="C30" s="91">
        <v>3891000</v>
      </c>
      <c r="D30" s="91"/>
      <c r="E30" s="91">
        <v>93000</v>
      </c>
      <c r="F30" s="91">
        <v>1464000</v>
      </c>
      <c r="G30" s="91">
        <v>1650000</v>
      </c>
      <c r="H30" s="92">
        <v>937000</v>
      </c>
      <c r="I30" s="65"/>
      <c r="J30" s="178">
        <v>4051000</v>
      </c>
      <c r="L30" s="179">
        <v>4468000</v>
      </c>
    </row>
    <row r="31" spans="1:12" ht="14.1" customHeight="1" x14ac:dyDescent="0.2">
      <c r="A31" s="2"/>
      <c r="B31" s="302" t="s">
        <v>124</v>
      </c>
      <c r="C31" s="81">
        <v>-16137000</v>
      </c>
      <c r="D31" s="81"/>
      <c r="E31" s="81"/>
      <c r="F31" s="81"/>
      <c r="G31" s="81"/>
      <c r="H31" s="82"/>
      <c r="I31" s="65"/>
      <c r="J31" s="181"/>
      <c r="L31" s="182">
        <v>-33431000</v>
      </c>
    </row>
    <row r="32" spans="1:12" ht="14.1" customHeight="1" thickBot="1" x14ac:dyDescent="0.25">
      <c r="A32" s="2"/>
      <c r="B32" s="300" t="s">
        <v>125</v>
      </c>
      <c r="C32" s="99">
        <v>-15798000</v>
      </c>
      <c r="D32" s="99">
        <v>-3741000</v>
      </c>
      <c r="E32" s="99">
        <v>-3585000</v>
      </c>
      <c r="F32" s="99">
        <v>-2122000</v>
      </c>
      <c r="G32" s="99">
        <v>-1949000</v>
      </c>
      <c r="H32" s="183">
        <v>-2698000</v>
      </c>
      <c r="I32" s="65"/>
      <c r="J32" s="184">
        <v>-6769000</v>
      </c>
      <c r="L32" s="185">
        <v>-40070000</v>
      </c>
    </row>
    <row r="33" spans="1:12" ht="14.1" customHeight="1" x14ac:dyDescent="0.2">
      <c r="A33" s="2"/>
      <c r="B33" s="301"/>
      <c r="C33" s="304"/>
      <c r="D33" s="304"/>
      <c r="E33" s="305"/>
      <c r="F33" s="305"/>
      <c r="G33" s="305"/>
      <c r="H33" s="306"/>
      <c r="I33" s="307"/>
      <c r="J33" s="308"/>
      <c r="K33" s="307"/>
      <c r="L33" s="309"/>
    </row>
    <row r="34" spans="1:12" ht="14.1" customHeight="1" x14ac:dyDescent="0.2">
      <c r="A34" s="2"/>
      <c r="B34" s="303" t="s">
        <v>126</v>
      </c>
      <c r="C34" s="310">
        <v>29877000</v>
      </c>
      <c r="D34" s="310">
        <v>-17022000</v>
      </c>
      <c r="E34" s="310">
        <v>-36742000</v>
      </c>
      <c r="F34" s="310">
        <v>-25366000</v>
      </c>
      <c r="G34" s="310">
        <v>12451000</v>
      </c>
      <c r="H34" s="311">
        <v>-80080000</v>
      </c>
      <c r="I34" s="307"/>
      <c r="J34" s="312">
        <v>-92995000</v>
      </c>
      <c r="K34" s="307"/>
      <c r="L34" s="313">
        <v>9892000</v>
      </c>
    </row>
    <row r="35" spans="1:12" ht="14.1" customHeight="1" x14ac:dyDescent="0.2">
      <c r="A35" s="2"/>
      <c r="B35" s="144" t="s">
        <v>127</v>
      </c>
      <c r="C35" s="91">
        <v>230657000</v>
      </c>
      <c r="D35" s="91">
        <v>258908000</v>
      </c>
      <c r="E35" s="91">
        <v>242187000</v>
      </c>
      <c r="F35" s="91">
        <v>205820000</v>
      </c>
      <c r="G35" s="91">
        <v>180652000</v>
      </c>
      <c r="H35" s="186">
        <v>193364000</v>
      </c>
      <c r="I35" s="65"/>
      <c r="J35" s="314">
        <v>205820000</v>
      </c>
      <c r="L35" s="315">
        <v>231520000</v>
      </c>
    </row>
    <row r="36" spans="1:12" ht="15" customHeight="1" x14ac:dyDescent="0.2">
      <c r="A36" s="2"/>
      <c r="B36" s="316" t="s">
        <v>128</v>
      </c>
      <c r="C36" s="81">
        <v>-1626000</v>
      </c>
      <c r="D36" s="81">
        <v>301000</v>
      </c>
      <c r="E36" s="81">
        <v>375000</v>
      </c>
      <c r="F36" s="81">
        <v>198000</v>
      </c>
      <c r="G36" s="81">
        <v>261000</v>
      </c>
      <c r="H36" s="124">
        <v>524000</v>
      </c>
      <c r="I36" s="65"/>
      <c r="J36" s="181">
        <v>983000</v>
      </c>
      <c r="L36" s="182">
        <v>775000</v>
      </c>
    </row>
    <row r="37" spans="1:12" ht="14.1" customHeight="1" thickBot="1" x14ac:dyDescent="0.25">
      <c r="A37" s="2"/>
      <c r="B37" s="300" t="s">
        <v>103</v>
      </c>
      <c r="C37" s="99">
        <v>258908000</v>
      </c>
      <c r="D37" s="99">
        <v>242187000</v>
      </c>
      <c r="E37" s="99">
        <v>205820000</v>
      </c>
      <c r="F37" s="99">
        <v>180652000</v>
      </c>
      <c r="G37" s="99">
        <v>193364000</v>
      </c>
      <c r="H37" s="100">
        <v>113808000</v>
      </c>
      <c r="I37" s="65"/>
      <c r="J37" s="187">
        <v>113808000</v>
      </c>
      <c r="L37" s="188">
        <v>242187000</v>
      </c>
    </row>
    <row r="38" spans="1:12" ht="14.1" customHeight="1" x14ac:dyDescent="0.2">
      <c r="A38" s="2"/>
      <c r="B38" s="301"/>
      <c r="C38" s="68"/>
      <c r="D38" s="64"/>
      <c r="E38" s="64"/>
      <c r="F38" s="64"/>
      <c r="G38" s="64"/>
      <c r="H38" s="167"/>
      <c r="I38" s="65"/>
      <c r="J38" s="203"/>
      <c r="L38" s="204"/>
    </row>
    <row r="39" spans="1:12" ht="14.1" customHeight="1" x14ac:dyDescent="0.2">
      <c r="A39" s="2"/>
      <c r="B39" s="151" t="s">
        <v>129</v>
      </c>
      <c r="D39" s="135"/>
      <c r="E39" s="135"/>
      <c r="F39" s="135"/>
      <c r="G39" s="135"/>
      <c r="H39" s="136"/>
      <c r="I39" s="65"/>
      <c r="J39" s="199"/>
      <c r="L39" s="200"/>
    </row>
    <row r="40" spans="1:12" ht="14.1" customHeight="1" x14ac:dyDescent="0.2">
      <c r="A40" s="2"/>
      <c r="B40" s="302" t="s">
        <v>84</v>
      </c>
      <c r="C40" s="81">
        <v>60000000</v>
      </c>
      <c r="D40" s="81">
        <v>60000000</v>
      </c>
      <c r="E40" s="81">
        <v>150000000</v>
      </c>
      <c r="F40" s="81">
        <v>150000000</v>
      </c>
      <c r="G40" s="81">
        <v>136000000</v>
      </c>
      <c r="H40" s="124">
        <v>216000000</v>
      </c>
      <c r="I40" s="65"/>
      <c r="J40" s="171">
        <v>216000000</v>
      </c>
      <c r="L40" s="172">
        <v>60000000</v>
      </c>
    </row>
    <row r="41" spans="1:12" ht="14.1" customHeight="1" thickBot="1" x14ac:dyDescent="0.25">
      <c r="A41" s="2"/>
      <c r="B41" s="300" t="s">
        <v>102</v>
      </c>
      <c r="C41" s="99">
        <v>318908000</v>
      </c>
      <c r="D41" s="99">
        <v>302187000</v>
      </c>
      <c r="E41" s="99">
        <v>355820000</v>
      </c>
      <c r="F41" s="99">
        <v>330652000</v>
      </c>
      <c r="G41" s="99">
        <v>329364000</v>
      </c>
      <c r="H41" s="100">
        <v>329808000</v>
      </c>
      <c r="I41" s="65"/>
      <c r="J41" s="101">
        <v>329808000</v>
      </c>
      <c r="L41" s="102">
        <v>302187000</v>
      </c>
    </row>
    <row r="42" spans="1:12" ht="16.7" customHeight="1" x14ac:dyDescent="0.2">
      <c r="A42" s="2"/>
      <c r="B42" s="301"/>
      <c r="C42" s="63"/>
      <c r="D42" s="63"/>
      <c r="E42" s="205"/>
      <c r="F42" s="205"/>
      <c r="G42" s="205"/>
      <c r="H42" s="168"/>
      <c r="I42" s="65"/>
      <c r="J42" s="119"/>
      <c r="L42" s="119"/>
    </row>
    <row r="43" spans="1:12" ht="16.7" customHeight="1" x14ac:dyDescent="0.2">
      <c r="A43" s="2"/>
      <c r="E43" s="65"/>
      <c r="F43" s="65"/>
      <c r="G43" s="65"/>
      <c r="I43" s="65"/>
    </row>
    <row r="44" spans="1:12" ht="16.7" customHeight="1" x14ac:dyDescent="0.2">
      <c r="A44" s="2"/>
      <c r="B44" s="189" t="s">
        <v>63</v>
      </c>
      <c r="E44" s="65"/>
      <c r="F44" s="65"/>
      <c r="G44" s="65"/>
      <c r="I44" s="65"/>
    </row>
    <row r="45" spans="1:12" ht="15" customHeight="1" x14ac:dyDescent="0.2">
      <c r="A45" s="2"/>
      <c r="B45" s="317" t="s">
        <v>37</v>
      </c>
      <c r="E45" s="206"/>
      <c r="F45" s="206"/>
      <c r="G45" s="206"/>
      <c r="I45" s="65"/>
    </row>
    <row r="46" spans="1:12" ht="14.1" customHeight="1" x14ac:dyDescent="0.2">
      <c r="A46" s="2"/>
      <c r="B46" s="318" t="s">
        <v>38</v>
      </c>
      <c r="C46" s="190">
        <v>-13058000</v>
      </c>
      <c r="D46" s="191">
        <v>-10897000</v>
      </c>
      <c r="E46" s="191">
        <v>61518000</v>
      </c>
      <c r="F46" s="191">
        <v>-16933000</v>
      </c>
      <c r="G46" s="191">
        <v>1198000</v>
      </c>
      <c r="H46" s="192">
        <v>3875000</v>
      </c>
      <c r="I46" s="2"/>
      <c r="J46" s="193">
        <v>-11860000</v>
      </c>
      <c r="K46" s="2"/>
      <c r="L46" s="194">
        <v>-24735000</v>
      </c>
    </row>
    <row r="47" spans="1:12" ht="14.1" customHeight="1" x14ac:dyDescent="0.2">
      <c r="A47" s="2"/>
      <c r="B47" s="319" t="s">
        <v>39</v>
      </c>
      <c r="C47" s="157"/>
      <c r="D47" s="91"/>
      <c r="E47" s="91"/>
      <c r="F47" s="91">
        <v>-5053000</v>
      </c>
      <c r="G47" s="91">
        <v>-24000</v>
      </c>
      <c r="H47" s="92">
        <v>-116000</v>
      </c>
      <c r="I47" s="2"/>
      <c r="J47" s="178">
        <v>-5193000</v>
      </c>
      <c r="K47" s="2"/>
      <c r="L47" s="179"/>
    </row>
    <row r="48" spans="1:12" ht="14.1" customHeight="1" x14ac:dyDescent="0.2">
      <c r="A48" s="2"/>
      <c r="B48" s="320" t="s">
        <v>40</v>
      </c>
      <c r="C48" s="324">
        <v>-2732000</v>
      </c>
      <c r="D48" s="325">
        <v>-2612000</v>
      </c>
      <c r="E48" s="325">
        <v>-4813000</v>
      </c>
      <c r="F48" s="326">
        <v>-1258000</v>
      </c>
      <c r="G48" s="326">
        <v>-998000</v>
      </c>
      <c r="H48" s="327">
        <v>-1141000</v>
      </c>
      <c r="I48" s="276"/>
      <c r="J48" s="328">
        <v>-3397000</v>
      </c>
      <c r="K48" s="276"/>
      <c r="L48" s="329">
        <v>-8461000</v>
      </c>
    </row>
    <row r="49" spans="2:12" ht="15" customHeight="1" x14ac:dyDescent="0.2">
      <c r="B49" s="321" t="s">
        <v>130</v>
      </c>
      <c r="C49" s="330">
        <v>-15790000</v>
      </c>
      <c r="D49" s="331">
        <v>-13509000</v>
      </c>
      <c r="E49" s="331">
        <v>56705000</v>
      </c>
      <c r="F49" s="331">
        <v>-23244000</v>
      </c>
      <c r="G49" s="331">
        <v>176000</v>
      </c>
      <c r="H49" s="332">
        <v>2618000</v>
      </c>
      <c r="J49" s="333">
        <v>-20450000</v>
      </c>
      <c r="L49" s="334">
        <v>-33196000</v>
      </c>
    </row>
    <row r="50" spans="2:12" ht="15" customHeight="1" x14ac:dyDescent="0.2">
      <c r="B50" s="320" t="s">
        <v>41</v>
      </c>
      <c r="C50" s="324">
        <v>0</v>
      </c>
      <c r="D50" s="325">
        <v>0</v>
      </c>
      <c r="E50" s="325">
        <v>0</v>
      </c>
      <c r="F50" s="326">
        <v>0</v>
      </c>
      <c r="G50" s="326">
        <v>0</v>
      </c>
      <c r="H50" s="327">
        <v>5849000</v>
      </c>
      <c r="I50" s="276"/>
      <c r="J50" s="328">
        <v>5849000</v>
      </c>
      <c r="K50" s="276"/>
      <c r="L50" s="329">
        <v>0</v>
      </c>
    </row>
    <row r="51" spans="2:12" ht="15" customHeight="1" x14ac:dyDescent="0.2">
      <c r="B51" s="321" t="s">
        <v>42</v>
      </c>
      <c r="C51" s="330">
        <v>-15790000</v>
      </c>
      <c r="D51" s="331">
        <v>-13509000</v>
      </c>
      <c r="E51" s="331">
        <v>56705000</v>
      </c>
      <c r="F51" s="331">
        <v>-23244000</v>
      </c>
      <c r="G51" s="331">
        <v>176000</v>
      </c>
      <c r="H51" s="332">
        <v>8467000</v>
      </c>
      <c r="J51" s="333">
        <v>-14601000</v>
      </c>
      <c r="L51" s="334">
        <v>-33196000</v>
      </c>
    </row>
    <row r="52" spans="2:12" ht="15" customHeight="1" x14ac:dyDescent="0.2">
      <c r="B52" s="322" t="s">
        <v>131</v>
      </c>
      <c r="C52" s="335">
        <v>-0.12</v>
      </c>
      <c r="D52" s="336">
        <v>-0.11</v>
      </c>
      <c r="E52" s="336">
        <v>0.49</v>
      </c>
      <c r="F52" s="336">
        <v>-0.18</v>
      </c>
      <c r="G52" s="336">
        <v>0</v>
      </c>
      <c r="H52" s="337">
        <v>0.06</v>
      </c>
      <c r="J52" s="338">
        <v>-0.04</v>
      </c>
      <c r="K52" s="307"/>
      <c r="L52" s="339">
        <v>-0.08</v>
      </c>
    </row>
    <row r="53" spans="2:12" x14ac:dyDescent="0.2">
      <c r="B53" s="323"/>
    </row>
  </sheetData>
  <mergeCells count="1">
    <mergeCell ref="B2:F2"/>
  </mergeCells>
  <pageMargins left="0.75" right="0.75" top="1" bottom="1" header="0.5" footer="0.5"/>
  <pageSetup orientation="portrait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90"/>
  <sheetViews>
    <sheetView showGridLines="0" showRuler="0" workbookViewId="0"/>
  </sheetViews>
  <sheetFormatPr defaultColWidth="13.7109375" defaultRowHeight="12.75" x14ac:dyDescent="0.2"/>
  <cols>
    <col min="2" max="2" width="63.7109375" customWidth="1"/>
    <col min="3" max="8" width="11.5703125" customWidth="1"/>
  </cols>
  <sheetData>
    <row r="1" spans="2:8" ht="16.7" customHeight="1" x14ac:dyDescent="0.2"/>
    <row r="2" spans="2:8" ht="23.25" customHeight="1" x14ac:dyDescent="0.3">
      <c r="B2" s="357" t="s">
        <v>132</v>
      </c>
      <c r="C2" s="357"/>
      <c r="D2" s="357"/>
    </row>
    <row r="3" spans="2:8" ht="16.7" customHeight="1" x14ac:dyDescent="0.2">
      <c r="B3" s="5" t="s">
        <v>1</v>
      </c>
      <c r="C3" s="1"/>
      <c r="D3" s="1"/>
      <c r="E3" s="1"/>
    </row>
    <row r="4" spans="2:8" ht="16.7" customHeight="1" thickBot="1" x14ac:dyDescent="0.25">
      <c r="B4" s="340"/>
    </row>
    <row r="5" spans="2:8" ht="16.7" customHeight="1" thickBot="1" x14ac:dyDescent="0.25">
      <c r="B5" s="341" t="s">
        <v>44</v>
      </c>
      <c r="C5" s="9" t="s">
        <v>45</v>
      </c>
      <c r="D5" s="9" t="s">
        <v>4</v>
      </c>
      <c r="E5" s="9" t="s">
        <v>46</v>
      </c>
      <c r="F5" s="9" t="s">
        <v>47</v>
      </c>
      <c r="G5" s="9" t="s">
        <v>48</v>
      </c>
      <c r="H5" s="8" t="s">
        <v>3</v>
      </c>
    </row>
    <row r="6" spans="2:8" ht="16.7" customHeight="1" x14ac:dyDescent="0.2">
      <c r="B6" s="342" t="s">
        <v>133</v>
      </c>
      <c r="C6" s="207">
        <f>'2. Cons Stat of Income'!C11</f>
        <v>133102000</v>
      </c>
      <c r="D6" s="207">
        <f>'2. Cons Stat of Income'!D11</f>
        <v>127469000</v>
      </c>
      <c r="E6" s="207">
        <f>'2. Cons Stat of Income'!E11</f>
        <v>115164000</v>
      </c>
      <c r="F6" s="207">
        <f>'2. Cons Stat of Income'!F11</f>
        <v>128449000</v>
      </c>
      <c r="G6" s="207">
        <f>'2. Cons Stat of Income'!G11</f>
        <v>132578000</v>
      </c>
      <c r="H6" s="208">
        <f>'2. Cons Stat of Income'!H11</f>
        <v>136303000</v>
      </c>
    </row>
    <row r="7" spans="2:8" ht="16.7" customHeight="1" x14ac:dyDescent="0.2">
      <c r="B7" s="1" t="s">
        <v>33</v>
      </c>
      <c r="C7" s="209">
        <f>'2. Cons Stat of Income'!C7</f>
        <v>60983000</v>
      </c>
      <c r="D7" s="209">
        <f>'2. Cons Stat of Income'!D7</f>
        <v>52368000</v>
      </c>
      <c r="E7" s="209">
        <f>'2. Cons Stat of Income'!E7</f>
        <v>47063000</v>
      </c>
      <c r="F7" s="209">
        <f>'2. Cons Stat of Income'!F7</f>
        <v>60511000</v>
      </c>
      <c r="G7" s="209">
        <f>'2. Cons Stat of Income'!G7</f>
        <v>59951000</v>
      </c>
      <c r="H7" s="92">
        <f>'2. Cons Stat of Income'!H7</f>
        <v>62446000</v>
      </c>
    </row>
    <row r="8" spans="2:8" ht="16.7" customHeight="1" x14ac:dyDescent="0.2">
      <c r="B8" s="1" t="s">
        <v>34</v>
      </c>
      <c r="C8" s="209">
        <f>'2. Cons Stat of Income'!C8</f>
        <v>42267000</v>
      </c>
      <c r="D8" s="209">
        <f>'2. Cons Stat of Income'!D8</f>
        <v>42994000</v>
      </c>
      <c r="E8" s="209">
        <f>'2. Cons Stat of Income'!E8</f>
        <v>43513000</v>
      </c>
      <c r="F8" s="209">
        <f>'2. Cons Stat of Income'!F8</f>
        <v>44733000</v>
      </c>
      <c r="G8" s="209">
        <f>'2. Cons Stat of Income'!G8</f>
        <v>45344000</v>
      </c>
      <c r="H8" s="92">
        <f>'2. Cons Stat of Income'!H8</f>
        <v>45894000</v>
      </c>
    </row>
    <row r="9" spans="2:8" ht="16.7" customHeight="1" x14ac:dyDescent="0.2">
      <c r="B9" s="1" t="s">
        <v>9</v>
      </c>
      <c r="C9" s="209">
        <f>'2. Cons Stat of Income'!C10</f>
        <v>29853000</v>
      </c>
      <c r="D9" s="209">
        <f>'2. Cons Stat of Income'!D10</f>
        <v>32108000</v>
      </c>
      <c r="E9" s="209">
        <f>'2. Cons Stat of Income'!E10</f>
        <v>24586000</v>
      </c>
      <c r="F9" s="209">
        <f>'2. Cons Stat of Income'!F10</f>
        <v>23205000</v>
      </c>
      <c r="G9" s="209">
        <f>'2. Cons Stat of Income'!G10</f>
        <v>27283000</v>
      </c>
      <c r="H9" s="92">
        <f>'2. Cons Stat of Income'!H10</f>
        <v>27963000</v>
      </c>
    </row>
    <row r="10" spans="2:8" ht="5.85" customHeight="1" x14ac:dyDescent="0.2">
      <c r="C10" s="2"/>
      <c r="G10" s="2"/>
      <c r="H10" s="136"/>
    </row>
    <row r="11" spans="2:8" ht="16.7" customHeight="1" x14ac:dyDescent="0.2">
      <c r="B11" s="210" t="s">
        <v>134</v>
      </c>
      <c r="C11" s="211">
        <f t="shared" ref="C11:H11" si="0">SUM(C12:C14)</f>
        <v>-14293000</v>
      </c>
      <c r="D11" s="211">
        <f t="shared" si="0"/>
        <v>45974000</v>
      </c>
      <c r="E11" s="211">
        <f t="shared" si="0"/>
        <v>9004000</v>
      </c>
      <c r="F11" s="211">
        <f t="shared" si="0"/>
        <v>-5944000</v>
      </c>
      <c r="G11" s="211">
        <f t="shared" si="0"/>
        <v>-4441000</v>
      </c>
      <c r="H11" s="153">
        <f t="shared" si="0"/>
        <v>12271000</v>
      </c>
    </row>
    <row r="12" spans="2:8" ht="16.7" customHeight="1" x14ac:dyDescent="0.2">
      <c r="B12" s="1" t="s">
        <v>33</v>
      </c>
      <c r="C12" s="212">
        <f>'3. Cons Balance Sheet'!D57-'3. Cons Balance Sheet'!C57</f>
        <v>2133000</v>
      </c>
      <c r="D12" s="212">
        <f>'3. Cons Balance Sheet'!E57-'3. Cons Balance Sheet'!D57</f>
        <v>5779000</v>
      </c>
      <c r="E12" s="212">
        <f>'3. Cons Balance Sheet'!F57-'3. Cons Balance Sheet'!E57</f>
        <v>23587000</v>
      </c>
      <c r="F12" s="212">
        <f>'3. Cons Balance Sheet'!G57-'3. Cons Balance Sheet'!F57</f>
        <v>7851000</v>
      </c>
      <c r="G12" s="212">
        <f>'3. Cons Balance Sheet'!H57-'3. Cons Balance Sheet'!G57</f>
        <v>10551000</v>
      </c>
      <c r="H12" s="92">
        <f>'3. Cons Balance Sheet'!I57-'3. Cons Balance Sheet'!H57</f>
        <v>12860000</v>
      </c>
    </row>
    <row r="13" spans="2:8" ht="16.7" customHeight="1" x14ac:dyDescent="0.2">
      <c r="B13" s="1" t="s">
        <v>34</v>
      </c>
      <c r="C13" s="212">
        <f>'3. Cons Balance Sheet'!D58-'3. Cons Balance Sheet'!C58</f>
        <v>-12547000</v>
      </c>
      <c r="D13" s="212">
        <f>'3. Cons Balance Sheet'!E58-'3. Cons Balance Sheet'!D58</f>
        <v>43088000</v>
      </c>
      <c r="E13" s="212">
        <f>'3. Cons Balance Sheet'!F58-'3. Cons Balance Sheet'!E58</f>
        <v>-12658000</v>
      </c>
      <c r="F13" s="212">
        <f>'3. Cons Balance Sheet'!G58-'3. Cons Balance Sheet'!F58</f>
        <v>-11033000</v>
      </c>
      <c r="G13" s="209">
        <f>'3. Cons Balance Sheet'!H58-'3. Cons Balance Sheet'!G58</f>
        <v>-14484000</v>
      </c>
      <c r="H13" s="92">
        <f>'3. Cons Balance Sheet'!I58-'3. Cons Balance Sheet'!H58</f>
        <v>-1116000</v>
      </c>
    </row>
    <row r="14" spans="2:8" ht="16.7" customHeight="1" x14ac:dyDescent="0.2">
      <c r="B14" s="1" t="s">
        <v>9</v>
      </c>
      <c r="C14" s="212">
        <f>'3. Cons Balance Sheet'!D59-'3. Cons Balance Sheet'!C59</f>
        <v>-3879000</v>
      </c>
      <c r="D14" s="212">
        <f>'3. Cons Balance Sheet'!E59-'3. Cons Balance Sheet'!D59</f>
        <v>-2893000</v>
      </c>
      <c r="E14" s="212">
        <f>'3. Cons Balance Sheet'!F59-'3. Cons Balance Sheet'!E59</f>
        <v>-1925000</v>
      </c>
      <c r="F14" s="212">
        <f>'3. Cons Balance Sheet'!G59-'3. Cons Balance Sheet'!F59</f>
        <v>-2762000</v>
      </c>
      <c r="G14" s="209">
        <f>'3. Cons Balance Sheet'!H59-'3. Cons Balance Sheet'!G59</f>
        <v>-508000</v>
      </c>
      <c r="H14" s="92">
        <f>'3. Cons Balance Sheet'!I59-'3. Cons Balance Sheet'!H59</f>
        <v>527000</v>
      </c>
    </row>
    <row r="15" spans="2:8" ht="5.85" customHeight="1" x14ac:dyDescent="0.2">
      <c r="C15" s="195"/>
      <c r="G15" s="195"/>
      <c r="H15" s="162"/>
    </row>
    <row r="16" spans="2:8" ht="16.7" customHeight="1" x14ac:dyDescent="0.2">
      <c r="B16" s="196" t="s">
        <v>135</v>
      </c>
      <c r="C16" s="213">
        <f t="shared" ref="C16:H16" si="1">C11+C6</f>
        <v>118809000</v>
      </c>
      <c r="D16" s="214">
        <f t="shared" si="1"/>
        <v>173443000</v>
      </c>
      <c r="E16" s="214">
        <f t="shared" si="1"/>
        <v>124168000</v>
      </c>
      <c r="F16" s="214">
        <f t="shared" si="1"/>
        <v>122505000</v>
      </c>
      <c r="G16" s="213">
        <f t="shared" si="1"/>
        <v>128137000</v>
      </c>
      <c r="H16" s="148">
        <f t="shared" si="1"/>
        <v>148574000</v>
      </c>
    </row>
    <row r="17" spans="2:8" ht="16.7" customHeight="1" x14ac:dyDescent="0.2">
      <c r="B17" s="1" t="s">
        <v>33</v>
      </c>
      <c r="C17" s="209">
        <f t="shared" ref="C17:H19" si="2">C7+C12</f>
        <v>63116000</v>
      </c>
      <c r="D17" s="212">
        <f t="shared" si="2"/>
        <v>58147000</v>
      </c>
      <c r="E17" s="212">
        <f t="shared" si="2"/>
        <v>70650000</v>
      </c>
      <c r="F17" s="212">
        <f t="shared" si="2"/>
        <v>68362000</v>
      </c>
      <c r="G17" s="212">
        <f t="shared" si="2"/>
        <v>70502000</v>
      </c>
      <c r="H17" s="92">
        <f t="shared" si="2"/>
        <v>75306000</v>
      </c>
    </row>
    <row r="18" spans="2:8" ht="16.7" customHeight="1" x14ac:dyDescent="0.2">
      <c r="B18" s="1" t="s">
        <v>34</v>
      </c>
      <c r="C18" s="209">
        <f t="shared" si="2"/>
        <v>29720000</v>
      </c>
      <c r="D18" s="212">
        <f t="shared" si="2"/>
        <v>86082000</v>
      </c>
      <c r="E18" s="212">
        <f t="shared" si="2"/>
        <v>30855000</v>
      </c>
      <c r="F18" s="212">
        <f t="shared" si="2"/>
        <v>33700000</v>
      </c>
      <c r="G18" s="212">
        <f t="shared" si="2"/>
        <v>30860000</v>
      </c>
      <c r="H18" s="92">
        <f t="shared" si="2"/>
        <v>44778000</v>
      </c>
    </row>
    <row r="19" spans="2:8" ht="16.7" customHeight="1" x14ac:dyDescent="0.2">
      <c r="B19" s="1" t="s">
        <v>9</v>
      </c>
      <c r="C19" s="209">
        <f t="shared" si="2"/>
        <v>25974000</v>
      </c>
      <c r="D19" s="212">
        <f t="shared" si="2"/>
        <v>29215000</v>
      </c>
      <c r="E19" s="212">
        <f t="shared" si="2"/>
        <v>22661000</v>
      </c>
      <c r="F19" s="212">
        <f t="shared" si="2"/>
        <v>20443000</v>
      </c>
      <c r="G19" s="212">
        <f t="shared" si="2"/>
        <v>26775000</v>
      </c>
      <c r="H19" s="92">
        <f t="shared" si="2"/>
        <v>28490000</v>
      </c>
    </row>
    <row r="20" spans="2:8" ht="5.85" customHeight="1" x14ac:dyDescent="0.2">
      <c r="C20" s="2"/>
      <c r="H20" s="136"/>
    </row>
    <row r="21" spans="2:8" ht="16.7" customHeight="1" x14ac:dyDescent="0.2">
      <c r="B21" s="1" t="s">
        <v>49</v>
      </c>
      <c r="C21" s="209">
        <f>'2. Cons Stat of Income'!C12</f>
        <v>30367000</v>
      </c>
      <c r="D21" s="212">
        <f>'2. Cons Stat of Income'!D12</f>
        <v>23842000</v>
      </c>
      <c r="E21" s="212">
        <f>'2. Cons Stat of Income'!E12</f>
        <v>20931000</v>
      </c>
      <c r="F21" s="212">
        <f>'2. Cons Stat of Income'!F12</f>
        <v>19313000</v>
      </c>
      <c r="G21" s="212">
        <f>'2. Cons Stat of Income'!G12</f>
        <v>22825000</v>
      </c>
      <c r="H21" s="92">
        <f>'2. Cons Stat of Income'!H12</f>
        <v>26381000</v>
      </c>
    </row>
    <row r="22" spans="2:8" ht="5.85" customHeight="1" x14ac:dyDescent="0.2">
      <c r="C22" s="195"/>
      <c r="H22" s="139"/>
    </row>
    <row r="23" spans="2:8" ht="16.7" customHeight="1" x14ac:dyDescent="0.2">
      <c r="B23" s="196" t="s">
        <v>136</v>
      </c>
      <c r="C23" s="213">
        <f t="shared" ref="C23:H23" si="3">C16-C21</f>
        <v>88442000</v>
      </c>
      <c r="D23" s="214">
        <f t="shared" si="3"/>
        <v>149601000</v>
      </c>
      <c r="E23" s="214">
        <f t="shared" si="3"/>
        <v>103237000</v>
      </c>
      <c r="F23" s="214">
        <f t="shared" si="3"/>
        <v>103192000</v>
      </c>
      <c r="G23" s="214">
        <f t="shared" si="3"/>
        <v>105312000</v>
      </c>
      <c r="H23" s="148">
        <f t="shared" si="3"/>
        <v>122193000</v>
      </c>
    </row>
    <row r="24" spans="2:8" ht="5.85" customHeight="1" x14ac:dyDescent="0.2">
      <c r="C24" s="195"/>
      <c r="H24" s="162"/>
    </row>
    <row r="25" spans="2:8" ht="16.7" customHeight="1" x14ac:dyDescent="0.2">
      <c r="B25" s="196" t="s">
        <v>137</v>
      </c>
      <c r="C25" s="213">
        <f t="shared" ref="C25:H25" si="4">SUM(C26:C28)</f>
        <v>111323000</v>
      </c>
      <c r="D25" s="214">
        <f t="shared" si="4"/>
        <v>115314000</v>
      </c>
      <c r="E25" s="214">
        <f t="shared" si="4"/>
        <v>121886000</v>
      </c>
      <c r="F25" s="214">
        <f t="shared" si="4"/>
        <v>123622000</v>
      </c>
      <c r="G25" s="214">
        <f t="shared" si="4"/>
        <v>155471000</v>
      </c>
      <c r="H25" s="148">
        <f t="shared" si="4"/>
        <v>118879000</v>
      </c>
    </row>
    <row r="26" spans="2:8" ht="16.7" customHeight="1" x14ac:dyDescent="0.2">
      <c r="B26" s="1" t="s">
        <v>25</v>
      </c>
      <c r="C26" s="209">
        <f>'2. Cons Stat of Income'!C20-'4. Cons Stat of CF'!C8</f>
        <v>105039000</v>
      </c>
      <c r="D26" s="212">
        <f>'2. Cons Stat of Income'!D20-'4. Cons Stat of CF'!D8</f>
        <v>108961000</v>
      </c>
      <c r="E26" s="212">
        <f>'2. Cons Stat of Income'!E20-'4. Cons Stat of CF'!E8</f>
        <v>113395000</v>
      </c>
      <c r="F26" s="212">
        <f>'2. Cons Stat of Income'!F20-'4. Cons Stat of CF'!F8</f>
        <v>113725000</v>
      </c>
      <c r="G26" s="212">
        <f>'2. Cons Stat of Income'!G20-'4. Cons Stat of CF'!G8</f>
        <v>150850000</v>
      </c>
      <c r="H26" s="92">
        <f>'2. Cons Stat of Income'!H20-'4. Cons Stat of CF'!H8</f>
        <v>113987000</v>
      </c>
    </row>
    <row r="27" spans="2:8" ht="16.7" customHeight="1" x14ac:dyDescent="0.2">
      <c r="B27" s="1" t="s">
        <v>138</v>
      </c>
      <c r="C27" s="209">
        <f>-('4. Cons Stat of CF'!C23+'4. Cons Stat of CF'!C24)</f>
        <v>2732000</v>
      </c>
      <c r="D27" s="212">
        <f>-('4. Cons Stat of CF'!D23+'4. Cons Stat of CF'!D24)</f>
        <v>2612000</v>
      </c>
      <c r="E27" s="212">
        <f>-('4. Cons Stat of CF'!E23+'4. Cons Stat of CF'!E24)</f>
        <v>4813000</v>
      </c>
      <c r="F27" s="212">
        <f>-('4. Cons Stat of CF'!F23+'4. Cons Stat of CF'!F24)</f>
        <v>6311000</v>
      </c>
      <c r="G27" s="212">
        <f>-('4. Cons Stat of CF'!G23+'4. Cons Stat of CF'!G24)</f>
        <v>1022000</v>
      </c>
      <c r="H27" s="92">
        <f>-('4. Cons Stat of CF'!H23+'4. Cons Stat of CF'!H24)</f>
        <v>1257000</v>
      </c>
    </row>
    <row r="28" spans="2:8" ht="16.7" customHeight="1" x14ac:dyDescent="0.2">
      <c r="B28" s="1" t="s">
        <v>139</v>
      </c>
      <c r="C28" s="209">
        <f>-'4. Cons Stat of CF'!C29</f>
        <v>3552000</v>
      </c>
      <c r="D28" s="212">
        <f>-'4. Cons Stat of CF'!D29</f>
        <v>3741000</v>
      </c>
      <c r="E28" s="212">
        <f>-'4. Cons Stat of CF'!E29</f>
        <v>3678000</v>
      </c>
      <c r="F28" s="212">
        <f>-'4. Cons Stat of CF'!F29</f>
        <v>3586000</v>
      </c>
      <c r="G28" s="212">
        <f>-'4. Cons Stat of CF'!G29</f>
        <v>3599000</v>
      </c>
      <c r="H28" s="92">
        <f>-'4. Cons Stat of CF'!H29</f>
        <v>3635000</v>
      </c>
    </row>
    <row r="29" spans="2:8" ht="5.85" customHeight="1" x14ac:dyDescent="0.2">
      <c r="C29" s="195"/>
      <c r="H29" s="139"/>
    </row>
    <row r="30" spans="2:8" ht="16.7" customHeight="1" x14ac:dyDescent="0.2">
      <c r="B30" s="215" t="s">
        <v>140</v>
      </c>
      <c r="C30" s="216">
        <f t="shared" ref="C30:H30" si="5">C23-C25</f>
        <v>-22881000</v>
      </c>
      <c r="D30" s="217">
        <f t="shared" si="5"/>
        <v>34287000</v>
      </c>
      <c r="E30" s="217">
        <f t="shared" si="5"/>
        <v>-18649000</v>
      </c>
      <c r="F30" s="217">
        <f t="shared" si="5"/>
        <v>-20430000</v>
      </c>
      <c r="G30" s="217">
        <f t="shared" si="5"/>
        <v>-50159000</v>
      </c>
      <c r="H30" s="218">
        <f t="shared" si="5"/>
        <v>3314000</v>
      </c>
    </row>
    <row r="31" spans="2:8" ht="16.7" customHeight="1" x14ac:dyDescent="0.2">
      <c r="B31" s="197"/>
      <c r="C31" s="226"/>
      <c r="D31" s="227"/>
      <c r="E31" s="227"/>
      <c r="F31" s="227"/>
      <c r="G31" s="226"/>
      <c r="H31" s="228"/>
    </row>
    <row r="32" spans="2:8" ht="16.7" customHeight="1" x14ac:dyDescent="0.2">
      <c r="C32" s="2"/>
      <c r="G32" s="2"/>
    </row>
    <row r="33" spans="2:8" ht="16.7" customHeight="1" x14ac:dyDescent="0.2">
      <c r="B33" s="219" t="s">
        <v>141</v>
      </c>
      <c r="C33" s="2"/>
      <c r="G33" s="2"/>
    </row>
    <row r="34" spans="2:8" ht="16.7" customHeight="1" x14ac:dyDescent="0.2">
      <c r="B34" s="220" t="s">
        <v>142</v>
      </c>
      <c r="C34" s="229"/>
      <c r="G34" s="229"/>
    </row>
    <row r="35" spans="2:8" ht="16.7" customHeight="1" x14ac:dyDescent="0.2">
      <c r="B35" s="197" t="s">
        <v>143</v>
      </c>
      <c r="C35" s="221">
        <f>SUM('4. Cons Stat of CF'!C13:C15)-C11</f>
        <v>8763000</v>
      </c>
      <c r="D35" s="222">
        <f>SUM('4. Cons Stat of CF'!D13:D15)-D11</f>
        <v>-51568000</v>
      </c>
      <c r="E35" s="222">
        <f>SUM('4. Cons Stat of CF'!E13:E15)-E11</f>
        <v>72429000</v>
      </c>
      <c r="F35" s="222">
        <f>SUM('4. Cons Stat of CF'!F13:F15)-F11</f>
        <v>-7509000</v>
      </c>
      <c r="G35" s="221">
        <f>SUM('4. Cons Stat of CF'!G13:G15)-G11</f>
        <v>10334000</v>
      </c>
      <c r="H35" s="175">
        <f>SUM('4. Cons Stat of CF'!H13:H15)-H11</f>
        <v>16504000</v>
      </c>
    </row>
    <row r="36" spans="2:8" ht="16.7" customHeight="1" x14ac:dyDescent="0.2">
      <c r="B36" s="1" t="s">
        <v>144</v>
      </c>
      <c r="C36" s="209">
        <f>SUM('4. Cons Stat of CF'!C18:C20)</f>
        <v>-1280000</v>
      </c>
      <c r="D36" s="212">
        <f>SUM('4. Cons Stat of CF'!D18:D20)</f>
        <v>-1513000</v>
      </c>
      <c r="E36" s="212">
        <f>SUM('4. Cons Stat of CF'!E18:E20)</f>
        <v>-4032000</v>
      </c>
      <c r="F36" s="212">
        <f>SUM('4. Cons Stat of CF'!F18:F20)</f>
        <v>-1467000</v>
      </c>
      <c r="G36" s="209">
        <f>SUM('4. Cons Stat of CF'!G18:G20)</f>
        <v>-588000</v>
      </c>
      <c r="H36" s="186">
        <f>SUM('4. Cons Stat of CF'!H18:H20)</f>
        <v>-1614000</v>
      </c>
    </row>
    <row r="37" spans="2:8" ht="16.7" customHeight="1" x14ac:dyDescent="0.2">
      <c r="B37" s="1" t="s">
        <v>139</v>
      </c>
      <c r="C37" s="209">
        <f>-'4. Cons Stat of CF'!C29</f>
        <v>3552000</v>
      </c>
      <c r="D37" s="209">
        <f>-'4. Cons Stat of CF'!D29</f>
        <v>3741000</v>
      </c>
      <c r="E37" s="209">
        <f>-'4. Cons Stat of CF'!E29</f>
        <v>3678000</v>
      </c>
      <c r="F37" s="209">
        <f>-'4. Cons Stat of CF'!F29</f>
        <v>3586000</v>
      </c>
      <c r="G37" s="209">
        <f>-'4. Cons Stat of CF'!G29</f>
        <v>3599000</v>
      </c>
      <c r="H37" s="92">
        <f>-'4. Cons Stat of CF'!H29</f>
        <v>3635000</v>
      </c>
    </row>
    <row r="38" spans="2:8" ht="16.7" customHeight="1" x14ac:dyDescent="0.2">
      <c r="B38" s="1" t="s">
        <v>145</v>
      </c>
      <c r="C38" s="209">
        <f>'4. Cons Stat of CF'!C7+'4. Cons Stat of CF'!C9+'4. Cons Stat of CF'!C10+'4. Cons Stat of CF'!C11</f>
        <v>-3944000</v>
      </c>
      <c r="D38" s="209">
        <f>'4. Cons Stat of CF'!D7+'4. Cons Stat of CF'!D9+'4. Cons Stat of CF'!D10+'4. Cons Stat of CF'!D11</f>
        <v>1544000</v>
      </c>
      <c r="E38" s="209">
        <f>'4. Cons Stat of CF'!E7+'4. Cons Stat of CF'!E9+'4. Cons Stat of CF'!E10+'4. Cons Stat of CF'!E11</f>
        <v>3279000</v>
      </c>
      <c r="F38" s="209">
        <f>'4. Cons Stat of CF'!F7+'4. Cons Stat of CF'!F9+'4. Cons Stat of CF'!F10+'4. Cons Stat of CF'!F11</f>
        <v>2576000</v>
      </c>
      <c r="G38" s="209">
        <f>'4. Cons Stat of CF'!G7+'4. Cons Stat of CF'!G9+'4. Cons Stat of CF'!G10+'4. Cons Stat of CF'!G11</f>
        <v>36990000</v>
      </c>
      <c r="H38" s="92">
        <f>'4. Cons Stat of CF'!H7+'4. Cons Stat of CF'!H9+'4. Cons Stat of CF'!H10+'4. Cons Stat of CF'!H11</f>
        <v>-19221000</v>
      </c>
    </row>
    <row r="39" spans="2:8" ht="16.7" customHeight="1" x14ac:dyDescent="0.2">
      <c r="B39" s="122" t="s">
        <v>146</v>
      </c>
      <c r="C39" s="223"/>
      <c r="D39" s="223"/>
      <c r="E39" s="223"/>
      <c r="F39" s="223"/>
      <c r="G39" s="223"/>
      <c r="H39" s="124">
        <f>'4. Cons Stat of CF'!H50</f>
        <v>5849000</v>
      </c>
    </row>
    <row r="40" spans="2:8" ht="16.7" customHeight="1" x14ac:dyDescent="0.2">
      <c r="B40" s="23" t="s">
        <v>164</v>
      </c>
      <c r="C40" s="216">
        <f t="shared" ref="C40:H40" si="6">C30+SUM(C35:C39)</f>
        <v>-15790000</v>
      </c>
      <c r="D40" s="216">
        <f t="shared" si="6"/>
        <v>-13509000</v>
      </c>
      <c r="E40" s="216">
        <f t="shared" si="6"/>
        <v>56705000</v>
      </c>
      <c r="F40" s="216">
        <f t="shared" si="6"/>
        <v>-23244000</v>
      </c>
      <c r="G40" s="216">
        <f t="shared" si="6"/>
        <v>176000</v>
      </c>
      <c r="H40" s="218">
        <f t="shared" si="6"/>
        <v>8467000</v>
      </c>
    </row>
    <row r="41" spans="2:8" ht="16.7" customHeight="1" x14ac:dyDescent="0.2">
      <c r="B41" s="345"/>
      <c r="C41" s="2"/>
      <c r="D41" s="2"/>
      <c r="E41" s="2"/>
      <c r="F41" s="2"/>
      <c r="G41" s="2"/>
    </row>
    <row r="42" spans="2:8" ht="16.7" customHeight="1" x14ac:dyDescent="0.2">
      <c r="B42" s="220" t="s">
        <v>165</v>
      </c>
      <c r="C42" s="195"/>
      <c r="D42" s="195"/>
      <c r="E42" s="195"/>
      <c r="F42" s="195"/>
      <c r="G42" s="195"/>
    </row>
    <row r="43" spans="2:8" ht="16.7" customHeight="1" x14ac:dyDescent="0.2">
      <c r="B43" s="197" t="s">
        <v>139</v>
      </c>
      <c r="C43" s="221">
        <f>'4. Cons Stat of CF'!C29</f>
        <v>-3552000</v>
      </c>
      <c r="D43" s="221">
        <f>'4. Cons Stat of CF'!D29</f>
        <v>-3741000</v>
      </c>
      <c r="E43" s="221">
        <f>'4. Cons Stat of CF'!E29</f>
        <v>-3678000</v>
      </c>
      <c r="F43" s="221">
        <f>'4. Cons Stat of CF'!F29</f>
        <v>-3586000</v>
      </c>
      <c r="G43" s="221">
        <f>'4. Cons Stat of CF'!G29</f>
        <v>-3599000</v>
      </c>
      <c r="H43" s="175">
        <f>'4. Cons Stat of CF'!H29</f>
        <v>-3635000</v>
      </c>
    </row>
    <row r="44" spans="2:8" ht="16.7" customHeight="1" x14ac:dyDescent="0.2">
      <c r="B44" s="1" t="s">
        <v>147</v>
      </c>
      <c r="C44" s="209">
        <f>SUM('4. Cons Stat of CF'!C25:C25)+SUM('4. Cons Stat of CF'!C30:C31)</f>
        <v>-12246000</v>
      </c>
      <c r="D44" s="209">
        <f>SUM('4. Cons Stat of CF'!D25:D25)+SUM('4. Cons Stat of CF'!D30:D31)</f>
        <v>228000</v>
      </c>
      <c r="E44" s="209">
        <f>SUM('4. Cons Stat of CF'!E25:E25)+SUM('4. Cons Stat of CF'!E30:E31)</f>
        <v>231000</v>
      </c>
      <c r="F44" s="209">
        <f>SUM('4. Cons Stat of CF'!F25:F25)+SUM('4. Cons Stat of CF'!F30:F31)</f>
        <v>1464000</v>
      </c>
      <c r="G44" s="209">
        <f>SUM('4. Cons Stat of CF'!G25:G25)+SUM('4. Cons Stat of CF'!G30:G31)</f>
        <v>1874000</v>
      </c>
      <c r="H44" s="92">
        <f>SUM('4. Cons Stat of CF'!H25:H25)+SUM('4. Cons Stat of CF'!H30:H31)</f>
        <v>937000</v>
      </c>
    </row>
    <row r="45" spans="2:8" ht="16.7" customHeight="1" x14ac:dyDescent="0.2">
      <c r="B45" s="1" t="s">
        <v>41</v>
      </c>
      <c r="C45" s="209"/>
      <c r="D45" s="209"/>
      <c r="E45" s="209"/>
      <c r="F45" s="209"/>
      <c r="G45" s="209"/>
      <c r="H45" s="92">
        <f>-'4. Cons Stat of CF'!H50</f>
        <v>-5849000</v>
      </c>
    </row>
    <row r="46" spans="2:8" ht="16.7" customHeight="1" x14ac:dyDescent="0.2">
      <c r="B46" s="122" t="s">
        <v>148</v>
      </c>
      <c r="C46" s="223">
        <v>-1474000</v>
      </c>
      <c r="D46" s="223">
        <f>'4. Cons Stat of CF'!D36+('3. Cons Balance Sheet'!E20-'3. Cons Balance Sheet'!D20+'4. Cons Stat of CF'!D26)</f>
        <v>301000</v>
      </c>
      <c r="E46" s="223">
        <f>'4. Cons Stat of CF'!E36+('3. Cons Balance Sheet'!F20-'3. Cons Balance Sheet'!E20+'4. Cons Stat of CF'!E26)</f>
        <v>375000</v>
      </c>
      <c r="F46" s="223">
        <f>'4. Cons Stat of CF'!F36+('3. Cons Balance Sheet'!G20-'3. Cons Balance Sheet'!F20+'4. Cons Stat of CF'!F26)</f>
        <v>198000</v>
      </c>
      <c r="G46" s="223">
        <f>'4. Cons Stat of CF'!G36+('3. Cons Balance Sheet'!H20-'3. Cons Balance Sheet'!G20+'4. Cons Stat of CF'!G26)</f>
        <v>261000</v>
      </c>
      <c r="H46" s="124">
        <f>'4. Cons Stat of CF'!H36+('3. Cons Balance Sheet'!I20-'3. Cons Balance Sheet'!H20+'4. Cons Stat of CF'!H26)</f>
        <v>524000</v>
      </c>
    </row>
    <row r="47" spans="2:8" ht="16.7" customHeight="1" x14ac:dyDescent="0.2">
      <c r="B47" s="215" t="s">
        <v>149</v>
      </c>
      <c r="C47" s="216">
        <f t="shared" ref="C47:H47" si="7">SUM(C40,C43:C46)</f>
        <v>-33062000</v>
      </c>
      <c r="D47" s="216">
        <f t="shared" si="7"/>
        <v>-16721000</v>
      </c>
      <c r="E47" s="216">
        <f t="shared" si="7"/>
        <v>53633000</v>
      </c>
      <c r="F47" s="216">
        <f t="shared" si="7"/>
        <v>-25168000</v>
      </c>
      <c r="G47" s="216">
        <f t="shared" si="7"/>
        <v>-1288000</v>
      </c>
      <c r="H47" s="218">
        <f t="shared" si="7"/>
        <v>444000</v>
      </c>
    </row>
    <row r="48" spans="2:8" ht="16.7" customHeight="1" x14ac:dyDescent="0.2">
      <c r="B48" s="355" t="s">
        <v>153</v>
      </c>
      <c r="C48" s="226"/>
      <c r="D48" s="226"/>
      <c r="E48" s="226"/>
      <c r="F48" s="226"/>
      <c r="G48" s="226"/>
      <c r="H48" s="230"/>
    </row>
    <row r="49" spans="2:8" ht="16.7" customHeight="1" x14ac:dyDescent="0.2">
      <c r="C49" s="2"/>
      <c r="D49" s="2"/>
      <c r="E49" s="2"/>
      <c r="F49" s="2"/>
      <c r="G49" s="2"/>
    </row>
    <row r="50" spans="2:8" ht="16.7" customHeight="1" x14ac:dyDescent="0.2">
      <c r="B50" s="220" t="s">
        <v>150</v>
      </c>
      <c r="C50" s="229"/>
      <c r="D50" s="229"/>
      <c r="E50" s="229"/>
      <c r="F50" s="229"/>
      <c r="G50" s="229"/>
    </row>
    <row r="51" spans="2:8" ht="16.7" customHeight="1" x14ac:dyDescent="0.2">
      <c r="B51" s="197" t="s">
        <v>151</v>
      </c>
      <c r="C51" s="221">
        <v>61313000</v>
      </c>
      <c r="D51" s="221"/>
      <c r="E51" s="221">
        <f>-'3. Cons Balance Sheet'!F20+'3. Cons Balance Sheet'!E20</f>
        <v>-90000000</v>
      </c>
      <c r="F51" s="221"/>
      <c r="G51" s="221">
        <f>-'3. Cons Balance Sheet'!H20+'3. Cons Balance Sheet'!G20</f>
        <v>14000000</v>
      </c>
      <c r="H51" s="148">
        <f>-'3. Cons Balance Sheet'!I20+'3. Cons Balance Sheet'!H20</f>
        <v>-80000000</v>
      </c>
    </row>
    <row r="52" spans="2:8" ht="16.7" customHeight="1" x14ac:dyDescent="0.2">
      <c r="B52" s="122" t="s">
        <v>128</v>
      </c>
      <c r="C52" s="223">
        <f>-'4. Cons Stat of CF'!C36</f>
        <v>1626000</v>
      </c>
      <c r="D52" s="223">
        <f>-'4. Cons Stat of CF'!D36</f>
        <v>-301000</v>
      </c>
      <c r="E52" s="223">
        <f>-'4. Cons Stat of CF'!E36</f>
        <v>-375000</v>
      </c>
      <c r="F52" s="223">
        <f>-'4. Cons Stat of CF'!F36</f>
        <v>-198000</v>
      </c>
      <c r="G52" s="223">
        <f>-'4. Cons Stat of CF'!G36</f>
        <v>-261000</v>
      </c>
      <c r="H52" s="224">
        <f>-'4. Cons Stat of CF'!H36</f>
        <v>-524000</v>
      </c>
    </row>
    <row r="53" spans="2:8" ht="16.7" customHeight="1" x14ac:dyDescent="0.2">
      <c r="B53" s="215" t="s">
        <v>126</v>
      </c>
      <c r="C53" s="216">
        <f t="shared" ref="C53:H53" si="8">SUM(C47,C51:C52)</f>
        <v>29877000</v>
      </c>
      <c r="D53" s="216">
        <f t="shared" si="8"/>
        <v>-17022000</v>
      </c>
      <c r="E53" s="216">
        <f t="shared" si="8"/>
        <v>-36742000</v>
      </c>
      <c r="F53" s="216">
        <f t="shared" si="8"/>
        <v>-25366000</v>
      </c>
      <c r="G53" s="216">
        <f t="shared" si="8"/>
        <v>12451000</v>
      </c>
      <c r="H53" s="225">
        <f t="shared" si="8"/>
        <v>-80080000</v>
      </c>
    </row>
    <row r="54" spans="2:8" ht="16.7" customHeight="1" x14ac:dyDescent="0.2">
      <c r="B54" s="197"/>
      <c r="C54" s="197"/>
      <c r="D54" s="197"/>
      <c r="E54" s="197"/>
      <c r="F54" s="197"/>
      <c r="G54" s="197"/>
      <c r="H54" s="197"/>
    </row>
    <row r="55" spans="2:8" ht="16.7" customHeight="1" x14ac:dyDescent="0.2"/>
    <row r="56" spans="2:8" ht="16.7" customHeight="1" x14ac:dyDescent="0.2"/>
    <row r="57" spans="2:8" ht="16.7" customHeight="1" x14ac:dyDescent="0.2"/>
    <row r="58" spans="2:8" ht="16.7" customHeight="1" x14ac:dyDescent="0.2"/>
    <row r="59" spans="2:8" ht="16.7" customHeight="1" x14ac:dyDescent="0.2"/>
    <row r="60" spans="2:8" ht="16.7" customHeight="1" x14ac:dyDescent="0.2"/>
    <row r="61" spans="2:8" ht="16.7" customHeight="1" x14ac:dyDescent="0.2"/>
    <row r="62" spans="2:8" ht="16.7" customHeight="1" x14ac:dyDescent="0.2"/>
    <row r="63" spans="2:8" ht="16.7" customHeight="1" x14ac:dyDescent="0.2"/>
    <row r="64" spans="2:8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  <row r="89" ht="16.7" customHeight="1" x14ac:dyDescent="0.2"/>
    <row r="90" ht="16.7" customHeight="1" x14ac:dyDescent="0.2"/>
  </sheetData>
  <mergeCells count="1">
    <mergeCell ref="B2:D2"/>
  </mergeCells>
  <pageMargins left="0.75" right="0.75" top="1" bottom="1" header="0.5" footer="0.5"/>
  <customProperties>
    <customPr name="_pios_id" r:id="rId1"/>
    <customPr name="EpmWorksheetKeyString_GUID" r:id="rId2"/>
  </customProperties>
  <ignoredErrors>
    <ignoredError sqref="C44:H44 C35:H3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SharedWithUsers xmlns="1e77aff3-56fb-459a-8532-f6248deba525">
      <UserInfo>
        <DisplayName>Freek Borst</DisplayName>
        <AccountId>916</AccountId>
        <AccountType/>
      </UserInfo>
    </SharedWithUsers>
    <PreviousStatus xmlns="1e77aff3-56fb-459a-8532-f6248deba5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4" ma:contentTypeDescription="Create a new document." ma:contentTypeScope="" ma:versionID="e35305b453038109bb3b7dad9da35693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358192b628471ecdc032c81ccb479974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DFCF6-E59E-4CE3-A0EB-C5DB88C1A902}">
  <ds:schemaRefs>
    <ds:schemaRef ds:uri="http://schemas.microsoft.com/office/2006/metadata/properties"/>
    <ds:schemaRef ds:uri="http://schemas.microsoft.com/office/infopath/2007/PartnerControls"/>
    <ds:schemaRef ds:uri="c1af17a9-2664-4b06-929c-5ef97ed0e901"/>
    <ds:schemaRef ds:uri="57540675-3fe8-479f-bd61-7a22e50ebb84"/>
    <ds:schemaRef ds:uri="2bfb4364-6c3c-4f5e-ae56-1cd7f9654aa6"/>
    <ds:schemaRef ds:uri="e3dbfc16-9d4f-40c7-9a4e-1f2cc64da845"/>
    <ds:schemaRef ds:uri="1e77aff3-56fb-459a-8532-f6248deba525"/>
  </ds:schemaRefs>
</ds:datastoreItem>
</file>

<file path=customXml/itemProps2.xml><?xml version="1.0" encoding="utf-8"?>
<ds:datastoreItem xmlns:ds="http://schemas.openxmlformats.org/officeDocument/2006/customXml" ds:itemID="{EA57F335-5212-4995-AAC5-8FD2DEA93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F6AB38-5F70-436C-B416-87269AF9D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Freek Borst</cp:lastModifiedBy>
  <cp:revision>2</cp:revision>
  <dcterms:created xsi:type="dcterms:W3CDTF">2022-10-12T12:27:17Z</dcterms:created>
  <dcterms:modified xsi:type="dcterms:W3CDTF">2022-10-13T16:57:43Z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0x010100FABD5F9E6C53964FB77E074256B0C195</vt:lpwstr>
  </property>
  <property fmtid="{D5CDD505-2E9C-101B-9397-08002B2CF9AE}" pid="3" name="MediaServiceImageTags">
    <vt:lpwstr/>
  </property>
</Properties>
</file>