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0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sites/CorporateAccountingSharepoint/Shared Documents/External Reporting/Quarterly Reporting/2022/Q1/Excel tables/"/>
    </mc:Choice>
  </mc:AlternateContent>
  <xr:revisionPtr revIDLastSave="0" documentId="8_{BF1BF4B4-2D71-4F5E-9F66-37E791C957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definedNames>
    <definedName name="_xlnm.Print_Area" localSheetId="1">'1. Key figures table'!$A$1:$F$67</definedName>
    <definedName name="_xlnm.Print_Area" localSheetId="5">'5. Operational performance'!$A$1:$H$54</definedName>
    <definedName name="_xlnm.Print_Area" localSheetId="0">Cover!$A$1:$C$24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F26" i="6"/>
  <c r="E26" i="6"/>
  <c r="D26" i="6"/>
  <c r="C26" i="6"/>
  <c r="H26" i="6"/>
  <c r="B3" i="6" l="1"/>
  <c r="H51" i="6" l="1"/>
  <c r="G51" i="6"/>
  <c r="F51" i="6"/>
  <c r="E51" i="6"/>
  <c r="D51" i="6"/>
  <c r="C51" i="6"/>
  <c r="G50" i="6"/>
  <c r="E50" i="6"/>
  <c r="D50" i="6"/>
  <c r="H45" i="6"/>
  <c r="G45" i="6"/>
  <c r="F45" i="6"/>
  <c r="E45" i="6"/>
  <c r="D45" i="6"/>
  <c r="H44" i="6"/>
  <c r="G44" i="6"/>
  <c r="F44" i="6"/>
  <c r="E44" i="6"/>
  <c r="D44" i="6"/>
  <c r="C44" i="6"/>
  <c r="H43" i="6"/>
  <c r="G43" i="6"/>
  <c r="F43" i="6"/>
  <c r="E43" i="6"/>
  <c r="D43" i="6"/>
  <c r="C43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F25" i="6" s="1"/>
  <c r="E28" i="6"/>
  <c r="D28" i="6"/>
  <c r="C28" i="6"/>
  <c r="H27" i="6"/>
  <c r="H25" i="6" s="1"/>
  <c r="G27" i="6"/>
  <c r="F27" i="6"/>
  <c r="E27" i="6"/>
  <c r="D27" i="6"/>
  <c r="C27" i="6"/>
  <c r="G25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G9" i="6"/>
  <c r="F9" i="6"/>
  <c r="F19" i="6" s="1"/>
  <c r="E9" i="6"/>
  <c r="E19" i="6" s="1"/>
  <c r="D9" i="6"/>
  <c r="C9" i="6"/>
  <c r="H8" i="6"/>
  <c r="G8" i="6"/>
  <c r="F8" i="6"/>
  <c r="E8" i="6"/>
  <c r="D8" i="6"/>
  <c r="D18" i="6" s="1"/>
  <c r="C8" i="6"/>
  <c r="C18" i="6" s="1"/>
  <c r="H7" i="6"/>
  <c r="G7" i="6"/>
  <c r="F7" i="6"/>
  <c r="E7" i="6"/>
  <c r="D7" i="6"/>
  <c r="C7" i="6"/>
  <c r="H6" i="6"/>
  <c r="G6" i="6"/>
  <c r="F6" i="6"/>
  <c r="E6" i="6"/>
  <c r="D6" i="6"/>
  <c r="C6" i="6"/>
  <c r="B3" i="5"/>
  <c r="B3" i="4"/>
  <c r="B3" i="3"/>
  <c r="C11" i="1"/>
  <c r="C25" i="6" l="1"/>
  <c r="D25" i="6"/>
  <c r="D17" i="6"/>
  <c r="F18" i="6"/>
  <c r="H19" i="6"/>
  <c r="E11" i="6"/>
  <c r="E35" i="6" s="1"/>
  <c r="C17" i="6"/>
  <c r="E18" i="6"/>
  <c r="G19" i="6"/>
  <c r="C11" i="6"/>
  <c r="C16" i="6" s="1"/>
  <c r="C23" i="6" s="1"/>
  <c r="H11" i="6"/>
  <c r="H35" i="6" s="1"/>
  <c r="G11" i="6"/>
  <c r="G16" i="6" s="1"/>
  <c r="G23" i="6" s="1"/>
  <c r="G30" i="6" s="1"/>
  <c r="E17" i="6"/>
  <c r="G18" i="6"/>
  <c r="F17" i="6"/>
  <c r="H18" i="6"/>
  <c r="G17" i="6"/>
  <c r="C19" i="6"/>
  <c r="H17" i="6"/>
  <c r="D19" i="6"/>
  <c r="D11" i="6"/>
  <c r="D35" i="6" s="1"/>
  <c r="F11" i="6"/>
  <c r="F16" i="6" s="1"/>
  <c r="F23" i="6" s="1"/>
  <c r="F30" i="6" s="1"/>
  <c r="E25" i="6"/>
  <c r="C30" i="6" l="1"/>
  <c r="C35" i="6"/>
  <c r="C39" i="6" s="1"/>
  <c r="C46" i="6" s="1"/>
  <c r="C52" i="6" s="1"/>
  <c r="G35" i="6"/>
  <c r="G39" i="6" s="1"/>
  <c r="G46" i="6" s="1"/>
  <c r="G52" i="6" s="1"/>
  <c r="F35" i="6"/>
  <c r="F39" i="6" s="1"/>
  <c r="F46" i="6" s="1"/>
  <c r="F52" i="6" s="1"/>
  <c r="D16" i="6"/>
  <c r="D23" i="6" s="1"/>
  <c r="D30" i="6" s="1"/>
  <c r="D39" i="6" s="1"/>
  <c r="D46" i="6" s="1"/>
  <c r="D52" i="6" s="1"/>
  <c r="E16" i="6"/>
  <c r="E23" i="6" s="1"/>
  <c r="E30" i="6" s="1"/>
  <c r="E39" i="6" s="1"/>
  <c r="E46" i="6" s="1"/>
  <c r="E52" i="6" s="1"/>
  <c r="H16" i="6"/>
  <c r="H23" i="6" s="1"/>
  <c r="H30" i="6" s="1"/>
  <c r="H39" i="6" s="1"/>
  <c r="H46" i="6" s="1"/>
  <c r="H52" i="6" s="1"/>
</calcChain>
</file>

<file path=xl/sharedStrings.xml><?xml version="1.0" encoding="utf-8"?>
<sst xmlns="http://schemas.openxmlformats.org/spreadsheetml/2006/main" count="251" uniqueCount="153">
  <si>
    <t>Key figures</t>
  </si>
  <si>
    <t>First quarter 2022 results</t>
  </si>
  <si>
    <t>(€ in millions, unless stated otherwise)</t>
  </si>
  <si>
    <t>Q1 '22</t>
  </si>
  <si>
    <t>Q1 '21</t>
  </si>
  <si>
    <t>y.o.y. change</t>
  </si>
  <si>
    <t>Location Technology</t>
  </si>
  <si>
    <t>Consumer</t>
  </si>
  <si>
    <t>Revenue</t>
  </si>
  <si>
    <t>Gross profit</t>
  </si>
  <si>
    <t>Gross margin</t>
  </si>
  <si>
    <t>Operating expenses</t>
  </si>
  <si>
    <t>Operating result (EBIT)</t>
  </si>
  <si>
    <t>Operating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</si>
  <si>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</si>
  <si>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</si>
  <si>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</si>
  <si>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</si>
  <si>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</si>
  <si>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</si>
  <si>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(€ in millions)</t>
  </si>
  <si>
    <t>Automotive reported revenue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</si>
  <si>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</si>
  <si>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</si>
  <si>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</si>
  <si>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</si>
  <si>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</si>
  <si>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</si>
  <si>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</si>
  <si>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</si>
  <si>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</si>
  <si>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</si>
  <si>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</si>
  <si>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</si>
  <si>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</si>
  <si>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</si>
  <si>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</si>
  <si>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</si>
  <si>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</si>
  <si>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</si>
  <si>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</si>
  <si>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</si>
  <si>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Consolidated condensed statement of income</t>
  </si>
  <si>
    <t>(€ in thousands)</t>
  </si>
  <si>
    <t>Q4 '20</t>
  </si>
  <si>
    <t>Q2 '21</t>
  </si>
  <si>
    <t>Q3 '21</t>
  </si>
  <si>
    <t>Q4 '21</t>
  </si>
  <si>
    <t>Cost of sales</t>
  </si>
  <si>
    <t>Total operating expenses</t>
  </si>
  <si>
    <t>EBIT margin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</si>
  <si>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</si>
  <si>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</si>
  <si>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</si>
  <si>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</si>
  <si>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</si>
  <si>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</si>
  <si>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</si>
  <si>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</si>
  <si>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</si>
  <si>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</si>
  <si>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</si>
  <si>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</si>
  <si>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30-Sep-20</t>
  </si>
  <si>
    <t>31-Dec-20</t>
  </si>
  <si>
    <t>31-Mar-21</t>
  </si>
  <si>
    <t>30-Jun-21</t>
  </si>
  <si>
    <t>30-Sep-21</t>
  </si>
  <si>
    <t>31-Dec-21</t>
  </si>
  <si>
    <t>31-Mar-22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</si>
  <si>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</si>
  <si>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</si>
  <si>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</si>
  <si>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</si>
  <si>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</si>
  <si>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</si>
  <si>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</si>
  <si>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</si>
  <si>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</si>
  <si>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</si>
  <si>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</si>
  <si>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</si>
  <si>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</si>
  <si>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</si>
  <si>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</si>
  <si>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</si>
  <si>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</si>
  <si>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</si>
  <si>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</si>
  <si>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</si>
  <si>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</si>
  <si>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</si>
  <si>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</si>
  <si>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</si>
  <si>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</si>
  <si>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</si>
  <si>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</si>
  <si>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</si>
  <si>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</si>
  <si>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</si>
  <si>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</si>
  <si>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</si>
  <si>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</si>
  <si>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</si>
  <si>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</si>
  <si>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</si>
  <si>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</si>
  <si>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Financial losses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</si>
  <si>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</si>
  <si>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</si>
  <si>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</si>
  <si>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</si>
  <si>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</si>
  <si>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</si>
  <si>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</si>
  <si>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</si>
  <si>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</si>
  <si>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</si>
  <si>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</si>
  <si>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</si>
  <si>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</si>
  <si>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</si>
  <si>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</si>
  <si>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</si>
  <si>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</si>
  <si>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</si>
  <si>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</si>
  <si>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</si>
  <si>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</si>
  <si>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</si>
  <si>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 xml:space="preserve">Free cash  flow </t>
  </si>
  <si>
    <t>% of revenue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</si>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</sst>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</numFmts>
  <fonts count="22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2" fillId="0" borderId="0" applyFont="0" applyFill="0" applyBorder="0" applyAlignment="0" applyProtection="0"/>
  </cellStyleXfs>
  <cellXfs count="243">
    <xf numFmtId="0" fontId="0" fillId="0" borderId="0" xfId="0"/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164" fontId="10" fillId="3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5" fontId="10" fillId="2" borderId="5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wrapText="1"/>
    </xf>
    <xf numFmtId="164" fontId="10" fillId="3" borderId="6" xfId="0" applyNumberFormat="1" applyFont="1" applyFill="1" applyBorder="1" applyAlignment="1">
      <alignment horizontal="right" wrapText="1"/>
    </xf>
    <xf numFmtId="164" fontId="10" fillId="2" borderId="6" xfId="0" applyNumberFormat="1" applyFont="1" applyFill="1" applyBorder="1" applyAlignment="1">
      <alignment horizontal="right" wrapText="1"/>
    </xf>
    <xf numFmtId="165" fontId="10" fillId="2" borderId="6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166" fontId="11" fillId="3" borderId="4" xfId="0" applyNumberFormat="1" applyFont="1" applyFill="1" applyBorder="1" applyAlignment="1">
      <alignment horizontal="right" wrapText="1"/>
    </xf>
    <xf numFmtId="166" fontId="11" fillId="2" borderId="4" xfId="0" applyNumberFormat="1" applyFont="1" applyFill="1" applyBorder="1" applyAlignment="1">
      <alignment horizontal="right" wrapText="1"/>
    </xf>
    <xf numFmtId="164" fontId="1" fillId="3" borderId="5" xfId="0" applyNumberFormat="1" applyFont="1" applyFill="1" applyBorder="1" applyAlignment="1">
      <alignment horizontal="right" wrapText="1"/>
    </xf>
    <xf numFmtId="164" fontId="1" fillId="2" borderId="5" xfId="0" applyNumberFormat="1" applyFont="1" applyFill="1" applyBorder="1" applyAlignment="1">
      <alignment horizontal="right" wrapText="1"/>
    </xf>
    <xf numFmtId="166" fontId="11" fillId="2" borderId="5" xfId="0" applyNumberFormat="1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wrapText="1"/>
    </xf>
    <xf numFmtId="167" fontId="10" fillId="3" borderId="7" xfId="0" applyNumberFormat="1" applyFont="1" applyFill="1" applyBorder="1" applyAlignment="1">
      <alignment horizontal="right" wrapText="1"/>
    </xf>
    <xf numFmtId="167" fontId="10" fillId="2" borderId="7" xfId="0" applyNumberFormat="1" applyFont="1" applyFill="1" applyBorder="1" applyAlignment="1">
      <alignment horizontal="right" wrapText="1"/>
    </xf>
    <xf numFmtId="166" fontId="10" fillId="2" borderId="7" xfId="0" applyNumberFormat="1" applyFont="1" applyFill="1" applyBorder="1" applyAlignment="1">
      <alignment horizontal="right" wrapText="1"/>
    </xf>
    <xf numFmtId="165" fontId="10" fillId="2" borderId="7" xfId="0" applyNumberFormat="1" applyFont="1" applyFill="1" applyBorder="1" applyAlignment="1">
      <alignment horizontal="right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7" fontId="1" fillId="3" borderId="0" xfId="0" applyNumberFormat="1" applyFont="1" applyFill="1" applyAlignment="1">
      <alignment wrapText="1"/>
    </xf>
    <xf numFmtId="0" fontId="12" fillId="0" borderId="4" xfId="0" applyFont="1" applyBorder="1" applyAlignment="1">
      <alignment vertical="center" wrapText="1"/>
    </xf>
    <xf numFmtId="167" fontId="1" fillId="3" borderId="4" xfId="0" applyNumberFormat="1" applyFont="1" applyFill="1" applyBorder="1" applyAlignment="1">
      <alignment wrapText="1"/>
    </xf>
    <xf numFmtId="164" fontId="12" fillId="0" borderId="4" xfId="0" applyNumberFormat="1" applyFont="1" applyBorder="1" applyAlignment="1">
      <alignment vertical="center" wrapText="1"/>
    </xf>
    <xf numFmtId="169" fontId="10" fillId="3" borderId="2" xfId="0" applyNumberFormat="1" applyFont="1" applyFill="1" applyBorder="1" applyAlignment="1">
      <alignment horizontal="right" vertical="top" wrapText="1"/>
    </xf>
    <xf numFmtId="169" fontId="10" fillId="2" borderId="2" xfId="0" applyNumberFormat="1" applyFont="1" applyFill="1" applyBorder="1" applyAlignment="1">
      <alignment horizontal="right" vertical="top" wrapText="1"/>
    </xf>
    <xf numFmtId="167" fontId="1" fillId="3" borderId="3" xfId="0" applyNumberFormat="1" applyFont="1" applyFill="1" applyBorder="1" applyAlignment="1">
      <alignment horizontal="right" vertical="top" wrapText="1"/>
    </xf>
    <xf numFmtId="167" fontId="1" fillId="2" borderId="0" xfId="0" applyNumberFormat="1" applyFont="1" applyFill="1" applyAlignment="1">
      <alignment horizontal="right" wrapText="1"/>
    </xf>
    <xf numFmtId="0" fontId="1" fillId="0" borderId="4" xfId="0" applyFont="1" applyBorder="1" applyAlignment="1">
      <alignment wrapText="1"/>
    </xf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4" xfId="0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right" wrapText="1"/>
    </xf>
    <xf numFmtId="0" fontId="13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wrapText="1"/>
    </xf>
    <xf numFmtId="170" fontId="1" fillId="2" borderId="3" xfId="0" applyNumberFormat="1" applyFont="1" applyFill="1" applyBorder="1" applyAlignment="1">
      <alignment horizontal="right" wrapText="1"/>
    </xf>
    <xf numFmtId="170" fontId="1" fillId="3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70" fontId="1" fillId="2" borderId="12" xfId="0" applyNumberFormat="1" applyFont="1" applyFill="1" applyBorder="1" applyAlignment="1">
      <alignment horizontal="right" wrapText="1"/>
    </xf>
    <xf numFmtId="170" fontId="1" fillId="3" borderId="12" xfId="0" applyNumberFormat="1" applyFont="1" applyFill="1" applyBorder="1" applyAlignment="1">
      <alignment horizontal="right" wrapText="1"/>
    </xf>
    <xf numFmtId="0" fontId="10" fillId="2" borderId="13" xfId="0" applyFont="1" applyFill="1" applyBorder="1" applyAlignment="1">
      <alignment wrapText="1"/>
    </xf>
    <xf numFmtId="170" fontId="10" fillId="2" borderId="13" xfId="0" applyNumberFormat="1" applyFont="1" applyFill="1" applyBorder="1" applyAlignment="1">
      <alignment horizontal="right" wrapText="1"/>
    </xf>
    <xf numFmtId="170" fontId="10" fillId="3" borderId="13" xfId="0" applyNumberFormat="1" applyFont="1" applyFill="1" applyBorder="1" applyAlignment="1">
      <alignment horizontal="right" wrapText="1"/>
    </xf>
    <xf numFmtId="170" fontId="1" fillId="2" borderId="4" xfId="0" applyNumberFormat="1" applyFont="1" applyFill="1" applyBorder="1" applyAlignment="1">
      <alignment horizontal="right" wrapText="1"/>
    </xf>
    <xf numFmtId="170" fontId="1" fillId="3" borderId="4" xfId="0" applyNumberFormat="1" applyFont="1" applyFill="1" applyBorder="1" applyAlignment="1">
      <alignment horizontal="right" wrapText="1"/>
    </xf>
    <xf numFmtId="170" fontId="10" fillId="2" borderId="6" xfId="0" applyNumberFormat="1" applyFont="1" applyFill="1" applyBorder="1" applyAlignment="1">
      <alignment horizontal="right" wrapText="1"/>
    </xf>
    <xf numFmtId="170" fontId="10" fillId="3" borderId="6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left" wrapText="1"/>
    </xf>
    <xf numFmtId="165" fontId="11" fillId="3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3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166" fontId="11" fillId="2" borderId="0" xfId="0" applyNumberFormat="1" applyFont="1" applyFill="1" applyAlignment="1">
      <alignment horizontal="right" wrapText="1"/>
    </xf>
    <xf numFmtId="165" fontId="11" fillId="3" borderId="0" xfId="0" applyNumberFormat="1" applyFont="1" applyFill="1" applyAlignment="1">
      <alignment horizontal="right" wrapText="1"/>
    </xf>
    <xf numFmtId="170" fontId="10" fillId="3" borderId="16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70" fontId="1" fillId="3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70" fontId="1" fillId="3" borderId="1" xfId="0" applyNumberFormat="1" applyFont="1" applyFill="1" applyBorder="1" applyAlignment="1">
      <alignment horizontal="right" wrapText="1"/>
    </xf>
    <xf numFmtId="172" fontId="1" fillId="3" borderId="6" xfId="0" applyNumberFormat="1" applyFont="1" applyFill="1" applyBorder="1" applyAlignment="1">
      <alignment horizontal="right" wrapText="1"/>
    </xf>
    <xf numFmtId="172" fontId="1" fillId="3" borderId="1" xfId="0" applyNumberFormat="1" applyFont="1" applyFill="1" applyBorder="1" applyAlignment="1">
      <alignment horizontal="right" wrapText="1"/>
    </xf>
    <xf numFmtId="170" fontId="1" fillId="3" borderId="11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3" borderId="1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170" fontId="10" fillId="3" borderId="15" xfId="0" applyNumberFormat="1" applyFont="1" applyFill="1" applyBorder="1" applyAlignment="1">
      <alignment horizontal="right" wrapText="1"/>
    </xf>
    <xf numFmtId="170" fontId="10" fillId="3" borderId="0" xfId="0" applyNumberFormat="1" applyFont="1" applyFill="1" applyAlignment="1">
      <alignment horizontal="right" wrapText="1"/>
    </xf>
    <xf numFmtId="170" fontId="1" fillId="3" borderId="17" xfId="0" applyNumberFormat="1" applyFont="1" applyFill="1" applyBorder="1" applyAlignment="1">
      <alignment horizontal="right" vertical="top" wrapText="1"/>
    </xf>
    <xf numFmtId="170" fontId="10" fillId="3" borderId="18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vertical="top" wrapText="1"/>
    </xf>
    <xf numFmtId="0" fontId="1" fillId="3" borderId="14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170" fontId="1" fillId="3" borderId="15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wrapText="1"/>
    </xf>
    <xf numFmtId="170" fontId="10" fillId="3" borderId="19" xfId="0" applyNumberFormat="1" applyFont="1" applyFill="1" applyBorder="1" applyAlignment="1">
      <alignment horizontal="right" wrapText="1"/>
    </xf>
    <xf numFmtId="170" fontId="1" fillId="3" borderId="20" xfId="0" applyNumberFormat="1" applyFont="1" applyFill="1" applyBorder="1" applyAlignment="1">
      <alignment horizontal="right" wrapText="1"/>
    </xf>
    <xf numFmtId="170" fontId="10" fillId="3" borderId="3" xfId="0" applyNumberFormat="1" applyFont="1" applyFill="1" applyBorder="1" applyAlignment="1">
      <alignment horizontal="right" wrapText="1"/>
    </xf>
    <xf numFmtId="170" fontId="10" fillId="3" borderId="21" xfId="0" applyNumberFormat="1" applyFont="1" applyFill="1" applyBorder="1" applyAlignment="1">
      <alignment horizontal="right" wrapText="1"/>
    </xf>
    <xf numFmtId="170" fontId="10" fillId="3" borderId="21" xfId="0" applyNumberFormat="1" applyFont="1" applyFill="1" applyBorder="1" applyAlignment="1">
      <alignment wrapText="1"/>
    </xf>
    <xf numFmtId="0" fontId="0" fillId="4" borderId="0" xfId="0" applyFill="1"/>
    <xf numFmtId="0" fontId="1" fillId="4" borderId="0" xfId="0" applyFont="1" applyFill="1" applyAlignment="1">
      <alignment wrapText="1"/>
    </xf>
    <xf numFmtId="0" fontId="7" fillId="4" borderId="0" xfId="0" applyFont="1" applyFill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64" fontId="12" fillId="4" borderId="4" xfId="0" applyNumberFormat="1" applyFont="1" applyFill="1" applyBorder="1" applyAlignment="1">
      <alignment vertical="center" wrapText="1"/>
    </xf>
    <xf numFmtId="167" fontId="10" fillId="4" borderId="7" xfId="0" applyNumberFormat="1" applyFont="1" applyFill="1" applyBorder="1" applyAlignment="1">
      <alignment horizontal="right" wrapText="1"/>
    </xf>
    <xf numFmtId="0" fontId="11" fillId="4" borderId="0" xfId="0" applyFont="1" applyFill="1" applyAlignment="1">
      <alignment wrapText="1"/>
    </xf>
    <xf numFmtId="165" fontId="10" fillId="4" borderId="7" xfId="0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left" wrapText="1"/>
    </xf>
    <xf numFmtId="0" fontId="12" fillId="4" borderId="0" xfId="0" applyFont="1" applyFill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167" fontId="1" fillId="4" borderId="3" xfId="0" applyNumberFormat="1" applyFont="1" applyFill="1" applyBorder="1" applyAlignment="1">
      <alignment horizontal="right" wrapText="1"/>
    </xf>
    <xf numFmtId="168" fontId="1" fillId="4" borderId="3" xfId="0" applyNumberFormat="1" applyFont="1" applyFill="1" applyBorder="1" applyAlignment="1">
      <alignment horizontal="right" wrapText="1"/>
    </xf>
    <xf numFmtId="164" fontId="12" fillId="4" borderId="0" xfId="0" applyNumberFormat="1" applyFont="1" applyFill="1" applyAlignment="1">
      <alignment vertical="center" wrapText="1"/>
    </xf>
    <xf numFmtId="168" fontId="12" fillId="4" borderId="0" xfId="0" applyNumberFormat="1" applyFont="1" applyFill="1" applyAlignment="1">
      <alignment vertical="center" wrapText="1"/>
    </xf>
    <xf numFmtId="168" fontId="12" fillId="4" borderId="4" xfId="0" applyNumberFormat="1" applyFont="1" applyFill="1" applyBorder="1" applyAlignment="1">
      <alignment vertical="center" wrapText="1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" fillId="4" borderId="11" xfId="0" applyFont="1" applyFill="1" applyBorder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wrapText="1"/>
    </xf>
    <xf numFmtId="170" fontId="1" fillId="4" borderId="6" xfId="0" applyNumberFormat="1" applyFont="1" applyFill="1" applyBorder="1" applyAlignment="1">
      <alignment horizontal="right" wrapText="1"/>
    </xf>
    <xf numFmtId="170" fontId="1" fillId="4" borderId="1" xfId="0" applyNumberFormat="1" applyFont="1" applyFill="1" applyBorder="1" applyAlignment="1">
      <alignment horizontal="right" wrapText="1"/>
    </xf>
    <xf numFmtId="172" fontId="1" fillId="4" borderId="6" xfId="0" applyNumberFormat="1" applyFont="1" applyFill="1" applyBorder="1" applyAlignment="1">
      <alignment horizontal="right" wrapText="1"/>
    </xf>
    <xf numFmtId="172" fontId="1" fillId="4" borderId="1" xfId="0" applyNumberFormat="1" applyFont="1" applyFill="1" applyBorder="1" applyAlignment="1">
      <alignment horizontal="right" wrapText="1"/>
    </xf>
    <xf numFmtId="171" fontId="1" fillId="4" borderId="4" xfId="0" applyNumberFormat="1" applyFont="1" applyFill="1" applyBorder="1" applyAlignment="1">
      <alignment wrapText="1"/>
    </xf>
    <xf numFmtId="171" fontId="10" fillId="4" borderId="6" xfId="0" applyNumberFormat="1" applyFont="1" applyFill="1" applyBorder="1" applyAlignment="1">
      <alignment wrapText="1"/>
    </xf>
    <xf numFmtId="170" fontId="1" fillId="4" borderId="0" xfId="0" applyNumberFormat="1" applyFont="1" applyFill="1" applyAlignment="1">
      <alignment horizontal="right" wrapText="1"/>
    </xf>
    <xf numFmtId="0" fontId="14" fillId="4" borderId="0" xfId="0" applyFont="1" applyFill="1" applyAlignment="1">
      <alignment wrapText="1"/>
    </xf>
    <xf numFmtId="0" fontId="10" fillId="4" borderId="17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0" xfId="1" applyFill="1">
      <alignment wrapText="1"/>
    </xf>
    <xf numFmtId="0" fontId="1" fillId="4" borderId="14" xfId="0" applyFont="1" applyFill="1" applyBorder="1" applyAlignment="1">
      <alignment wrapText="1"/>
    </xf>
    <xf numFmtId="0" fontId="10" fillId="4" borderId="16" xfId="0" applyFont="1" applyFill="1" applyBorder="1" applyAlignment="1">
      <alignment wrapText="1"/>
    </xf>
    <xf numFmtId="170" fontId="1" fillId="4" borderId="11" xfId="0" applyNumberFormat="1" applyFont="1" applyFill="1" applyBorder="1" applyAlignment="1">
      <alignment horizontal="right" wrapText="1"/>
    </xf>
    <xf numFmtId="0" fontId="1" fillId="4" borderId="0" xfId="0" applyFont="1" applyFill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170" fontId="1" fillId="4" borderId="14" xfId="0" applyNumberFormat="1" applyFont="1" applyFill="1" applyBorder="1" applyAlignment="1">
      <alignment horizontal="right" wrapText="1"/>
    </xf>
    <xf numFmtId="0" fontId="10" fillId="4" borderId="15" xfId="0" applyFont="1" applyFill="1" applyBorder="1" applyAlignment="1">
      <alignment wrapText="1"/>
    </xf>
    <xf numFmtId="170" fontId="10" fillId="4" borderId="15" xfId="0" applyNumberFormat="1" applyFont="1" applyFill="1" applyBorder="1" applyAlignment="1">
      <alignment horizontal="right" wrapText="1"/>
    </xf>
    <xf numFmtId="0" fontId="10" fillId="4" borderId="15" xfId="0" applyFont="1" applyFill="1" applyBorder="1" applyAlignment="1">
      <alignment horizontal="left" wrapText="1"/>
    </xf>
    <xf numFmtId="0" fontId="10" fillId="4" borderId="16" xfId="0" applyFont="1" applyFill="1" applyBorder="1" applyAlignment="1">
      <alignment horizontal="left" wrapText="1"/>
    </xf>
    <xf numFmtId="170" fontId="10" fillId="4" borderId="16" xfId="0" applyNumberFormat="1" applyFont="1" applyFill="1" applyBorder="1" applyAlignment="1">
      <alignment horizontal="right"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right" wrapText="1"/>
    </xf>
    <xf numFmtId="0" fontId="10" fillId="4" borderId="0" xfId="0" applyFont="1" applyFill="1" applyAlignment="1">
      <alignment horizontal="left" wrapText="1"/>
    </xf>
    <xf numFmtId="170" fontId="10" fillId="4" borderId="0" xfId="0" applyNumberFormat="1" applyFont="1" applyFill="1" applyAlignment="1">
      <alignment horizontal="right" wrapText="1"/>
    </xf>
    <xf numFmtId="170" fontId="1" fillId="4" borderId="11" xfId="0" applyNumberFormat="1" applyFont="1" applyFill="1" applyBorder="1" applyAlignment="1">
      <alignment wrapText="1"/>
    </xf>
    <xf numFmtId="170" fontId="1" fillId="4" borderId="0" xfId="0" applyNumberFormat="1" applyFont="1" applyFill="1" applyAlignment="1">
      <alignment wrapText="1"/>
    </xf>
    <xf numFmtId="170" fontId="1" fillId="4" borderId="17" xfId="0" applyNumberFormat="1" applyFont="1" applyFill="1" applyBorder="1" applyAlignment="1">
      <alignment wrapText="1"/>
    </xf>
    <xf numFmtId="0" fontId="10" fillId="4" borderId="18" xfId="0" applyFont="1" applyFill="1" applyBorder="1" applyAlignment="1">
      <alignment wrapText="1"/>
    </xf>
    <xf numFmtId="170" fontId="10" fillId="4" borderId="18" xfId="0" applyNumberFormat="1" applyFont="1" applyFill="1" applyBorder="1" applyAlignment="1">
      <alignment wrapText="1"/>
    </xf>
    <xf numFmtId="170" fontId="1" fillId="4" borderId="14" xfId="0" applyNumberFormat="1" applyFont="1" applyFill="1" applyBorder="1" applyAlignment="1">
      <alignment wrapText="1"/>
    </xf>
    <xf numFmtId="170" fontId="10" fillId="4" borderId="15" xfId="0" applyNumberFormat="1" applyFont="1" applyFill="1" applyBorder="1" applyAlignment="1">
      <alignment wrapText="1"/>
    </xf>
    <xf numFmtId="170" fontId="1" fillId="4" borderId="16" xfId="0" applyNumberFormat="1" applyFont="1" applyFill="1" applyBorder="1" applyAlignment="1">
      <alignment wrapText="1"/>
    </xf>
    <xf numFmtId="170" fontId="10" fillId="4" borderId="16" xfId="0" applyNumberFormat="1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" fillId="4" borderId="15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 wrapText="1" indent="2"/>
    </xf>
    <xf numFmtId="0" fontId="14" fillId="4" borderId="0" xfId="0" applyFont="1" applyFill="1" applyAlignment="1">
      <alignment horizontal="left" wrapText="1"/>
    </xf>
    <xf numFmtId="0" fontId="1" fillId="4" borderId="15" xfId="0" applyFont="1" applyFill="1" applyBorder="1" applyAlignment="1">
      <alignment wrapText="1"/>
    </xf>
    <xf numFmtId="0" fontId="10" fillId="4" borderId="2" xfId="0" applyFont="1" applyFill="1" applyBorder="1" applyAlignment="1">
      <alignment horizontal="right" vertical="top" wrapText="1"/>
    </xf>
    <xf numFmtId="170" fontId="1" fillId="4" borderId="15" xfId="0" applyNumberFormat="1" applyFont="1" applyFill="1" applyBorder="1" applyAlignment="1">
      <alignment horizontal="right" wrapText="1"/>
    </xf>
    <xf numFmtId="170" fontId="1" fillId="4" borderId="4" xfId="0" applyNumberFormat="1" applyFont="1" applyFill="1" applyBorder="1" applyAlignment="1">
      <alignment horizontal="right" wrapText="1"/>
    </xf>
    <xf numFmtId="170" fontId="10" fillId="4" borderId="19" xfId="0" applyNumberFormat="1" applyFont="1" applyFill="1" applyBorder="1" applyAlignment="1">
      <alignment wrapText="1"/>
    </xf>
    <xf numFmtId="170" fontId="10" fillId="4" borderId="19" xfId="0" applyNumberFormat="1" applyFont="1" applyFill="1" applyBorder="1" applyAlignment="1">
      <alignment horizontal="right" wrapText="1"/>
    </xf>
    <xf numFmtId="170" fontId="1" fillId="4" borderId="20" xfId="0" applyNumberFormat="1" applyFont="1" applyFill="1" applyBorder="1" applyAlignment="1">
      <alignment wrapText="1"/>
    </xf>
    <xf numFmtId="170" fontId="1" fillId="4" borderId="20" xfId="0" applyNumberFormat="1" applyFont="1" applyFill="1" applyBorder="1" applyAlignment="1">
      <alignment horizontal="right" wrapText="1"/>
    </xf>
    <xf numFmtId="0" fontId="1" fillId="4" borderId="0" xfId="0" applyFont="1" applyFill="1" applyAlignment="1">
      <alignment horizontal="left" wrapText="1" indent="1"/>
    </xf>
    <xf numFmtId="0" fontId="19" fillId="0" borderId="7" xfId="0" applyFont="1" applyBorder="1" applyAlignment="1">
      <alignment wrapText="1"/>
    </xf>
    <xf numFmtId="0" fontId="20" fillId="4" borderId="0" xfId="0" applyFont="1" applyFill="1"/>
    <xf numFmtId="170" fontId="20" fillId="4" borderId="19" xfId="0" applyNumberFormat="1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170" fontId="10" fillId="4" borderId="3" xfId="0" applyNumberFormat="1" applyFont="1" applyFill="1" applyBorder="1" applyAlignment="1">
      <alignment horizontal="right" wrapText="1"/>
    </xf>
    <xf numFmtId="170" fontId="10" fillId="4" borderId="0" xfId="0" applyNumberFormat="1" applyFont="1" applyFill="1" applyAlignment="1">
      <alignment wrapText="1"/>
    </xf>
    <xf numFmtId="0" fontId="10" fillId="4" borderId="21" xfId="0" applyFont="1" applyFill="1" applyBorder="1" applyAlignment="1">
      <alignment wrapText="1"/>
    </xf>
    <xf numFmtId="170" fontId="10" fillId="4" borderId="21" xfId="0" applyNumberFormat="1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170" fontId="1" fillId="4" borderId="15" xfId="0" applyNumberFormat="1" applyFont="1" applyFill="1" applyBorder="1" applyAlignment="1">
      <alignment wrapText="1"/>
    </xf>
    <xf numFmtId="0" fontId="15" fillId="4" borderId="15" xfId="0" applyFont="1" applyFill="1" applyBorder="1" applyAlignment="1">
      <alignment wrapText="1"/>
    </xf>
    <xf numFmtId="0" fontId="1" fillId="4" borderId="15" xfId="0" applyFont="1" applyFill="1" applyBorder="1" applyAlignment="1">
      <alignment horizontal="right" wrapText="1"/>
    </xf>
    <xf numFmtId="0" fontId="10" fillId="4" borderId="15" xfId="0" applyFont="1" applyFill="1" applyBorder="1" applyAlignment="1">
      <alignment horizontal="right" wrapText="1"/>
    </xf>
    <xf numFmtId="170" fontId="0" fillId="4" borderId="0" xfId="0" applyNumberFormat="1" applyFill="1"/>
    <xf numFmtId="0" fontId="1" fillId="4" borderId="4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 indent="2"/>
    </xf>
    <xf numFmtId="170" fontId="10" fillId="0" borderId="7" xfId="0" applyNumberFormat="1" applyFont="1" applyBorder="1" applyAlignment="1">
      <alignment horizontal="right" wrapText="1"/>
    </xf>
    <xf numFmtId="170" fontId="10" fillId="3" borderId="7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169" fontId="10" fillId="2" borderId="10" xfId="0" applyNumberFormat="1" applyFont="1" applyFill="1" applyBorder="1" applyAlignment="1">
      <alignment horizontal="right" vertical="top" wrapText="1"/>
    </xf>
    <xf numFmtId="169" fontId="10" fillId="3" borderId="10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wrapText="1"/>
    </xf>
    <xf numFmtId="170" fontId="10" fillId="2" borderId="7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right" wrapText="1"/>
    </xf>
    <xf numFmtId="0" fontId="10" fillId="4" borderId="0" xfId="0" applyFont="1" applyFill="1" applyAlignment="1">
      <alignment vertical="top" wrapText="1"/>
    </xf>
    <xf numFmtId="0" fontId="12" fillId="4" borderId="3" xfId="0" applyFont="1" applyFill="1" applyBorder="1" applyAlignment="1">
      <alignment wrapText="1"/>
    </xf>
    <xf numFmtId="0" fontId="1" fillId="4" borderId="20" xfId="0" applyFont="1" applyFill="1" applyBorder="1" applyAlignment="1">
      <alignment vertical="top" wrapText="1"/>
    </xf>
    <xf numFmtId="0" fontId="12" fillId="4" borderId="19" xfId="0" applyFont="1" applyFill="1" applyBorder="1" applyAlignment="1">
      <alignment horizontal="left" wrapText="1"/>
    </xf>
    <xf numFmtId="0" fontId="12" fillId="4" borderId="14" xfId="0" applyFont="1" applyFill="1" applyBorder="1" applyAlignment="1">
      <alignment wrapText="1"/>
    </xf>
    <xf numFmtId="9" fontId="12" fillId="4" borderId="20" xfId="6" applyFont="1" applyFill="1" applyBorder="1" applyAlignment="1">
      <alignment horizontal="right" wrapText="1"/>
    </xf>
    <xf numFmtId="9" fontId="1" fillId="4" borderId="20" xfId="6" applyFont="1" applyFill="1" applyBorder="1" applyAlignment="1">
      <alignment horizontal="right" wrapText="1"/>
    </xf>
    <xf numFmtId="9" fontId="1" fillId="3" borderId="20" xfId="6" applyFont="1" applyFill="1" applyBorder="1" applyAlignment="1">
      <alignment horizontal="right" wrapText="1"/>
    </xf>
    <xf numFmtId="9" fontId="1" fillId="4" borderId="0" xfId="6" applyFont="1" applyFill="1" applyAlignment="1">
      <alignment horizontal="right" wrapText="1"/>
    </xf>
    <xf numFmtId="0" fontId="12" fillId="4" borderId="15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9" fontId="1" fillId="2" borderId="3" xfId="6" applyFont="1" applyFill="1" applyBorder="1" applyAlignment="1">
      <alignment horizontal="right" wrapText="1"/>
    </xf>
    <xf numFmtId="0" fontId="1" fillId="2" borderId="5" xfId="0" applyFont="1" applyFill="1" applyBorder="1" applyAlignment="1">
      <alignment wrapText="1"/>
    </xf>
    <xf numFmtId="0" fontId="8" fillId="4" borderId="0" xfId="0" applyFont="1" applyFill="1" applyAlignment="1">
      <alignment horizontal="left" wrapText="1"/>
    </xf>
    <xf numFmtId="0" fontId="13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514350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8F847F-99CC-44EF-993E-76EF5416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11</xdr:row>
      <xdr:rowOff>66675</xdr:rowOff>
    </xdr:from>
    <xdr:to>
      <xdr:col>2</xdr:col>
      <xdr:colOff>4286250</xdr:colOff>
      <xdr:row>11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A679854-D9B3-44A3-B4CE-E5C8874A3764}"/>
            </a:ext>
          </a:extLst>
        </xdr:cNvPr>
        <xdr:cNvCxnSpPr/>
      </xdr:nvCxnSpPr>
      <xdr:spPr>
        <a:xfrm>
          <a:off x="857250" y="2400300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showRuler="0" zoomScaleNormal="100" zoomScaleSheetLayoutView="110" workbookViewId="0"/>
  </sheetViews>
  <sheetFormatPr defaultColWidth="13.7109375" defaultRowHeight="12.75"/>
  <cols>
    <col min="1" max="1" width="2.85546875" style="119" customWidth="1"/>
    <col min="2" max="2" width="9.140625" style="119" customWidth="1"/>
    <col min="3" max="3" width="67.28515625" style="119" bestFit="1" customWidth="1"/>
    <col min="4" max="8" width="9.140625" style="119" customWidth="1"/>
    <col min="9" max="18" width="9.5703125" style="119" customWidth="1"/>
    <col min="19" max="16384" width="13.7109375" style="119"/>
  </cols>
  <sheetData>
    <row r="1" spans="1:18" ht="14.1" customHeight="1"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14.1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29.1" customHeight="1">
      <c r="A3" s="120"/>
      <c r="B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ht="19.149999999999999" customHeight="1">
      <c r="A4" s="120"/>
      <c r="B4" s="120"/>
      <c r="C4" s="121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14.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18" ht="14.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spans="1:18" ht="14.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1:18" ht="14.1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 ht="14.1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 ht="14.1" customHeight="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18" ht="29.1" customHeight="1">
      <c r="A11" s="120"/>
      <c r="B11" s="120"/>
      <c r="C11" s="122" t="str">
        <f>"TOMTOM FINANCIAL DATA PACK "&amp;'1. Key figures table'!C6</f>
        <v>TOMTOM FINANCIAL DATA PACK Q1 '22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0"/>
      <c r="P11" s="120"/>
      <c r="Q11" s="120"/>
      <c r="R11" s="120"/>
    </row>
    <row r="12" spans="1:18" ht="14.1" customHeight="1">
      <c r="A12" s="120"/>
      <c r="B12" s="120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0"/>
      <c r="P12" s="120"/>
      <c r="Q12" s="120"/>
      <c r="R12" s="120"/>
    </row>
    <row r="13" spans="1:18" ht="14.1" customHeight="1">
      <c r="A13" s="120"/>
      <c r="B13" s="120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0"/>
      <c r="P13" s="120"/>
      <c r="Q13" s="120"/>
      <c r="R13" s="120"/>
    </row>
    <row r="14" spans="1:18" ht="14.1" customHeight="1">
      <c r="A14" s="120"/>
      <c r="B14" s="120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0"/>
      <c r="P14" s="120"/>
      <c r="Q14" s="120"/>
      <c r="R14" s="120"/>
    </row>
    <row r="15" spans="1:18" ht="14.1" customHeight="1">
      <c r="A15" s="120"/>
      <c r="B15" s="120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0"/>
      <c r="P15" s="120"/>
      <c r="Q15" s="120"/>
      <c r="R15" s="120"/>
    </row>
    <row r="16" spans="1:18" ht="14.1" customHeight="1">
      <c r="A16" s="120"/>
      <c r="B16" s="120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0"/>
      <c r="P16" s="120"/>
      <c r="Q16" s="120"/>
      <c r="R16" s="120"/>
    </row>
    <row r="17" spans="1:18" ht="14.1" customHeigh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spans="1:18" ht="14.1" customHeight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  <row r="19" spans="1:18" ht="14.1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</row>
    <row r="20" spans="1:18" ht="14.1" customHeight="1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spans="1:18" ht="14.1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1:18" ht="14.1" customHeight="1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1:18" ht="14.1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  <row r="24" spans="1:18" ht="14.1" customHeight="1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</sheetData>
  <pageMargins left="0.75" right="0.75" top="1" bottom="1" header="0.5" footer="0.5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showGridLines="0" showRuler="0" zoomScaleNormal="100" zoomScaleSheetLayoutView="100" workbookViewId="0"/>
  </sheetViews>
  <sheetFormatPr defaultColWidth="13.7109375" defaultRowHeight="12.75"/>
  <cols>
    <col min="1" max="1" width="2.85546875" style="119" customWidth="1"/>
    <col min="2" max="2" width="76.85546875" style="119" customWidth="1"/>
    <col min="3" max="3" width="13.5703125" style="119" customWidth="1"/>
    <col min="4" max="4" width="17.7109375" style="119" bestFit="1" customWidth="1"/>
    <col min="5" max="5" width="14.140625" style="119" customWidth="1"/>
    <col min="6" max="9" width="9.5703125" style="119" customWidth="1"/>
    <col min="10" max="16384" width="13.7109375" style="119"/>
  </cols>
  <sheetData>
    <row r="1" spans="1:9" ht="15" customHeight="1">
      <c r="A1" s="120"/>
      <c r="B1" s="1"/>
      <c r="C1" s="1"/>
      <c r="D1" s="1"/>
      <c r="E1" s="1"/>
      <c r="F1" s="1"/>
      <c r="G1" s="1"/>
      <c r="H1" s="1"/>
      <c r="I1" s="1"/>
    </row>
    <row r="2" spans="1:9" ht="23.25" customHeight="1">
      <c r="A2" s="120"/>
      <c r="B2" s="2" t="s">
        <v>0</v>
      </c>
      <c r="C2" s="1"/>
      <c r="D2" s="1"/>
      <c r="E2" s="1"/>
      <c r="F2" s="1"/>
      <c r="G2" s="1"/>
      <c r="H2" s="1"/>
      <c r="I2" s="1"/>
    </row>
    <row r="3" spans="1:9" ht="16.7" customHeight="1">
      <c r="A3" s="120"/>
      <c r="B3" s="3" t="s">
        <v>1</v>
      </c>
      <c r="C3" s="1"/>
      <c r="D3" s="1"/>
      <c r="E3" s="1"/>
      <c r="F3" s="1"/>
      <c r="G3" s="1"/>
      <c r="H3" s="1"/>
      <c r="I3" s="1"/>
    </row>
    <row r="4" spans="1:9" ht="15" customHeight="1">
      <c r="A4" s="120"/>
      <c r="B4" s="54"/>
      <c r="C4" s="1"/>
      <c r="D4" s="1"/>
      <c r="E4" s="1"/>
      <c r="F4" s="1"/>
      <c r="G4" s="1"/>
      <c r="H4" s="1"/>
      <c r="I4" s="1"/>
    </row>
    <row r="5" spans="1:9" ht="16.7" customHeight="1">
      <c r="A5" s="120"/>
      <c r="B5" s="4" t="s">
        <v>0</v>
      </c>
      <c r="C5" s="55"/>
      <c r="D5" s="55"/>
      <c r="E5" s="55"/>
      <c r="F5" s="1"/>
      <c r="G5" s="1"/>
      <c r="H5" s="1"/>
      <c r="I5" s="1"/>
    </row>
    <row r="6" spans="1:9" ht="16.7" customHeight="1">
      <c r="A6" s="120"/>
      <c r="B6" s="5" t="s">
        <v>2</v>
      </c>
      <c r="C6" s="6" t="s">
        <v>3</v>
      </c>
      <c r="D6" s="7" t="s">
        <v>4</v>
      </c>
      <c r="E6" s="7" t="s">
        <v>5</v>
      </c>
      <c r="F6" s="1"/>
      <c r="G6" s="1"/>
      <c r="H6" s="1"/>
      <c r="I6" s="1"/>
    </row>
    <row r="7" spans="1:9" ht="16.7" customHeight="1">
      <c r="A7" s="120"/>
      <c r="B7" s="8" t="s">
        <v>6</v>
      </c>
      <c r="C7" s="9">
        <v>105200000</v>
      </c>
      <c r="D7" s="10">
        <v>104800000</v>
      </c>
      <c r="E7" s="236">
        <v>0</v>
      </c>
      <c r="F7" s="1"/>
      <c r="G7" s="1"/>
      <c r="H7" s="1"/>
      <c r="I7" s="1"/>
    </row>
    <row r="8" spans="1:9" ht="16.7" customHeight="1">
      <c r="A8" s="132"/>
      <c r="B8" s="12" t="s">
        <v>7</v>
      </c>
      <c r="C8" s="13">
        <v>23200000</v>
      </c>
      <c r="D8" s="14">
        <v>26400000</v>
      </c>
      <c r="E8" s="15">
        <v>-0.12</v>
      </c>
      <c r="F8" s="56"/>
      <c r="G8" s="56"/>
      <c r="H8" s="1"/>
      <c r="I8" s="1"/>
    </row>
    <row r="9" spans="1:9" ht="16.7" customHeight="1">
      <c r="A9" s="120"/>
      <c r="B9" s="16" t="s">
        <v>8</v>
      </c>
      <c r="C9" s="17">
        <v>128400000</v>
      </c>
      <c r="D9" s="18">
        <v>131199999.99999999</v>
      </c>
      <c r="E9" s="19">
        <v>-0.02</v>
      </c>
      <c r="F9" s="1"/>
      <c r="G9" s="1"/>
      <c r="H9" s="1"/>
      <c r="I9" s="1"/>
    </row>
    <row r="10" spans="1:9" ht="16.7" customHeight="1">
      <c r="A10" s="120"/>
      <c r="B10" s="20" t="s">
        <v>9</v>
      </c>
      <c r="C10" s="21">
        <v>109100000</v>
      </c>
      <c r="D10" s="22">
        <v>106500000</v>
      </c>
      <c r="E10" s="23">
        <v>0.02</v>
      </c>
      <c r="F10" s="1"/>
      <c r="G10" s="1"/>
      <c r="H10" s="1"/>
      <c r="I10" s="1"/>
    </row>
    <row r="11" spans="1:9" ht="16.7" customHeight="1">
      <c r="A11" s="132"/>
      <c r="B11" s="24" t="s">
        <v>10</v>
      </c>
      <c r="C11" s="25">
        <v>0.85</v>
      </c>
      <c r="D11" s="26">
        <v>0.81</v>
      </c>
      <c r="E11" s="57"/>
      <c r="F11" s="56"/>
      <c r="G11" s="56"/>
      <c r="H11" s="1"/>
      <c r="I11" s="1"/>
    </row>
    <row r="12" spans="1:9" ht="16.7" customHeight="1">
      <c r="A12" s="132"/>
      <c r="B12" s="237" t="s">
        <v>11</v>
      </c>
      <c r="C12" s="27">
        <v>129000000</v>
      </c>
      <c r="D12" s="28">
        <v>120800000</v>
      </c>
      <c r="E12" s="29">
        <v>7.0000000000000007E-2</v>
      </c>
      <c r="F12" s="56"/>
      <c r="G12" s="56"/>
      <c r="H12" s="1"/>
      <c r="I12" s="1"/>
    </row>
    <row r="13" spans="1:9" ht="16.7" customHeight="1">
      <c r="A13" s="120"/>
      <c r="B13" s="20" t="s">
        <v>12</v>
      </c>
      <c r="C13" s="21">
        <v>-19800000</v>
      </c>
      <c r="D13" s="22">
        <v>-14200000</v>
      </c>
      <c r="E13" s="58"/>
      <c r="F13" s="1"/>
      <c r="G13" s="1"/>
      <c r="H13" s="1"/>
      <c r="I13" s="1"/>
    </row>
    <row r="14" spans="1:9" ht="16.7" customHeight="1">
      <c r="A14" s="120"/>
      <c r="B14" s="24" t="s">
        <v>13</v>
      </c>
      <c r="C14" s="30">
        <v>-0.15</v>
      </c>
      <c r="D14" s="31">
        <v>-0.11</v>
      </c>
      <c r="E14" s="59"/>
      <c r="F14" s="1"/>
      <c r="G14" s="1"/>
      <c r="H14" s="1"/>
      <c r="I14" s="1"/>
    </row>
    <row r="15" spans="1:9" ht="16.7" customHeight="1">
      <c r="A15" s="120"/>
      <c r="B15" s="16" t="s">
        <v>14</v>
      </c>
      <c r="C15" s="17">
        <v>-21500000</v>
      </c>
      <c r="D15" s="18">
        <v>-11500000</v>
      </c>
      <c r="E15" s="60"/>
      <c r="F15" s="1"/>
      <c r="G15" s="1"/>
      <c r="H15" s="1"/>
      <c r="I15" s="1"/>
    </row>
    <row r="16" spans="1:9" ht="16.7" customHeight="1">
      <c r="A16" s="120"/>
      <c r="B16" s="20" t="s">
        <v>15</v>
      </c>
      <c r="C16" s="21">
        <v>-23200000</v>
      </c>
      <c r="D16" s="22">
        <v>-3900000</v>
      </c>
      <c r="E16" s="58"/>
      <c r="F16" s="1"/>
      <c r="G16" s="1"/>
      <c r="H16" s="1"/>
      <c r="I16" s="1"/>
    </row>
    <row r="17" spans="1:9" ht="16.7" customHeight="1">
      <c r="A17" s="132"/>
      <c r="B17" s="24" t="s">
        <v>16</v>
      </c>
      <c r="C17" s="25">
        <v>-0.18</v>
      </c>
      <c r="D17" s="26">
        <v>-0.03</v>
      </c>
      <c r="E17" s="57"/>
      <c r="F17" s="56"/>
      <c r="G17" s="56"/>
      <c r="H17" s="1"/>
      <c r="I17" s="1"/>
    </row>
    <row r="18" spans="1:9" ht="15" customHeight="1">
      <c r="A18" s="120"/>
      <c r="B18" s="61"/>
      <c r="C18" s="62"/>
      <c r="D18" s="62"/>
      <c r="E18" s="62"/>
      <c r="F18" s="1"/>
      <c r="G18" s="1"/>
      <c r="H18" s="1"/>
      <c r="I18" s="1"/>
    </row>
    <row r="19" spans="1:9" ht="16.7" customHeight="1">
      <c r="A19" s="120"/>
      <c r="B19" s="54"/>
      <c r="C19" s="1"/>
      <c r="D19" s="1"/>
      <c r="E19" s="1"/>
      <c r="F19" s="1"/>
      <c r="G19" s="1"/>
      <c r="H19" s="1"/>
      <c r="I19" s="1"/>
    </row>
    <row r="20" spans="1:9" ht="16.7" customHeight="1">
      <c r="A20" s="120"/>
      <c r="B20" s="4" t="s">
        <v>6</v>
      </c>
      <c r="C20" s="55"/>
      <c r="D20" s="55"/>
      <c r="E20" s="55"/>
      <c r="F20" s="1"/>
      <c r="G20" s="1"/>
      <c r="H20" s="1"/>
      <c r="I20" s="1"/>
    </row>
    <row r="21" spans="1:9" ht="16.7" customHeight="1">
      <c r="A21" s="120"/>
      <c r="B21" s="5" t="s">
        <v>2</v>
      </c>
      <c r="C21" s="6" t="s">
        <v>3</v>
      </c>
      <c r="D21" s="7" t="s">
        <v>4</v>
      </c>
      <c r="E21" s="7" t="s">
        <v>5</v>
      </c>
      <c r="F21" s="1"/>
      <c r="G21" s="1"/>
      <c r="H21" s="1"/>
      <c r="I21" s="1"/>
    </row>
    <row r="22" spans="1:9" ht="16.7" customHeight="1">
      <c r="A22" s="120"/>
      <c r="B22" s="32" t="s">
        <v>17</v>
      </c>
      <c r="C22" s="33">
        <v>60500000</v>
      </c>
      <c r="D22" s="34">
        <v>62700000</v>
      </c>
      <c r="E22" s="11">
        <v>-0.03</v>
      </c>
      <c r="F22" s="1"/>
      <c r="G22" s="1"/>
      <c r="H22" s="1"/>
      <c r="I22" s="1"/>
    </row>
    <row r="23" spans="1:9" ht="16.7" customHeight="1">
      <c r="A23" s="120"/>
      <c r="B23" s="35" t="s">
        <v>18</v>
      </c>
      <c r="C23" s="36">
        <v>44700000</v>
      </c>
      <c r="D23" s="37">
        <v>42100000</v>
      </c>
      <c r="E23" s="15">
        <v>0.06</v>
      </c>
      <c r="F23" s="1"/>
      <c r="G23" s="1"/>
      <c r="H23" s="1"/>
      <c r="I23" s="1"/>
    </row>
    <row r="24" spans="1:9" ht="16.7" customHeight="1">
      <c r="A24" s="120"/>
      <c r="B24" s="38" t="s">
        <v>19</v>
      </c>
      <c r="C24" s="39">
        <v>105200000</v>
      </c>
      <c r="D24" s="40">
        <v>104800000</v>
      </c>
      <c r="E24" s="41">
        <v>0</v>
      </c>
      <c r="F24" s="1"/>
      <c r="G24" s="1"/>
      <c r="H24" s="1"/>
      <c r="I24" s="1"/>
    </row>
    <row r="25" spans="1:9" ht="15" customHeight="1">
      <c r="A25" s="120"/>
      <c r="B25" s="123"/>
      <c r="C25" s="124"/>
      <c r="D25" s="124"/>
      <c r="E25" s="124"/>
      <c r="F25" s="120"/>
      <c r="G25" s="120"/>
      <c r="H25" s="120"/>
      <c r="I25" s="120"/>
    </row>
    <row r="26" spans="1:9" ht="16.7" customHeight="1">
      <c r="A26" s="120"/>
      <c r="B26" s="125"/>
      <c r="F26" s="120"/>
      <c r="G26" s="120"/>
      <c r="H26" s="120"/>
      <c r="I26" s="120"/>
    </row>
    <row r="27" spans="1:9" ht="16.7" customHeight="1">
      <c r="A27" s="120"/>
      <c r="B27" s="5" t="s">
        <v>20</v>
      </c>
      <c r="C27" s="6" t="s">
        <v>3</v>
      </c>
      <c r="D27" s="7" t="s">
        <v>4</v>
      </c>
      <c r="E27" s="7" t="s">
        <v>5</v>
      </c>
      <c r="F27" s="1"/>
      <c r="G27" s="1"/>
      <c r="H27" s="1"/>
      <c r="I27" s="1"/>
    </row>
    <row r="28" spans="1:9" ht="16.7" customHeight="1">
      <c r="A28" s="120"/>
      <c r="B28" s="32" t="s">
        <v>21</v>
      </c>
      <c r="C28" s="33">
        <v>60500000</v>
      </c>
      <c r="D28" s="34">
        <v>62700000</v>
      </c>
      <c r="E28" s="11">
        <v>-0.03</v>
      </c>
      <c r="F28" s="1"/>
      <c r="G28" s="1"/>
      <c r="H28" s="1"/>
      <c r="I28" s="1"/>
    </row>
    <row r="29" spans="1:9" ht="16.7" customHeight="1">
      <c r="A29" s="120"/>
      <c r="B29" s="35" t="s">
        <v>22</v>
      </c>
      <c r="C29" s="36">
        <v>7900000</v>
      </c>
      <c r="D29" s="37">
        <v>11700000</v>
      </c>
      <c r="E29" s="15"/>
      <c r="F29" s="1"/>
      <c r="G29" s="1"/>
      <c r="H29" s="1"/>
      <c r="I29" s="1"/>
    </row>
    <row r="30" spans="1:9" ht="16.7" customHeight="1">
      <c r="A30" s="120"/>
      <c r="B30" s="38" t="s">
        <v>23</v>
      </c>
      <c r="C30" s="39">
        <v>68400000</v>
      </c>
      <c r="D30" s="131">
        <v>74400000</v>
      </c>
      <c r="E30" s="133">
        <v>-0.08</v>
      </c>
      <c r="F30" s="1"/>
      <c r="G30" s="1"/>
      <c r="H30" s="1"/>
      <c r="I30" s="1"/>
    </row>
    <row r="31" spans="1:9" ht="16.7" customHeight="1">
      <c r="A31" s="120"/>
      <c r="B31" s="123"/>
      <c r="C31" s="124"/>
      <c r="D31" s="124"/>
      <c r="E31" s="124"/>
      <c r="F31" s="120"/>
      <c r="G31" s="120"/>
      <c r="H31" s="120"/>
      <c r="I31" s="120"/>
    </row>
    <row r="32" spans="1:9" ht="16.7" customHeight="1">
      <c r="A32" s="120"/>
      <c r="B32" s="54"/>
      <c r="C32" s="1"/>
      <c r="D32" s="1"/>
      <c r="E32" s="1"/>
      <c r="F32" s="1"/>
      <c r="G32" s="1"/>
      <c r="H32" s="1"/>
      <c r="I32" s="1"/>
    </row>
    <row r="33" spans="1:9" ht="16.7" customHeight="1">
      <c r="A33" s="120"/>
      <c r="B33" s="4" t="s">
        <v>7</v>
      </c>
      <c r="C33" s="55"/>
      <c r="D33" s="55"/>
      <c r="E33" s="55"/>
      <c r="F33" s="1"/>
      <c r="G33" s="1"/>
      <c r="H33" s="1"/>
      <c r="I33" s="1"/>
    </row>
    <row r="34" spans="1:9" ht="16.7" customHeight="1">
      <c r="A34" s="120"/>
      <c r="B34" s="5" t="s">
        <v>2</v>
      </c>
      <c r="C34" s="6" t="s">
        <v>3</v>
      </c>
      <c r="D34" s="7" t="s">
        <v>4</v>
      </c>
      <c r="E34" s="7" t="s">
        <v>5</v>
      </c>
      <c r="F34" s="1"/>
      <c r="G34" s="1"/>
      <c r="H34" s="1"/>
      <c r="I34" s="1"/>
    </row>
    <row r="35" spans="1:9" ht="16.7" customHeight="1">
      <c r="A35" s="120"/>
      <c r="B35" s="8" t="s">
        <v>24</v>
      </c>
      <c r="C35" s="33">
        <v>21600000</v>
      </c>
      <c r="D35" s="34">
        <v>23500000</v>
      </c>
      <c r="E35" s="43">
        <v>-0.08</v>
      </c>
      <c r="F35" s="1"/>
      <c r="G35" s="1"/>
      <c r="H35" s="1"/>
      <c r="I35" s="1"/>
    </row>
    <row r="36" spans="1:9" ht="16.7" customHeight="1">
      <c r="A36" s="120"/>
      <c r="B36" s="35" t="s">
        <v>25</v>
      </c>
      <c r="C36" s="36">
        <v>1600000</v>
      </c>
      <c r="D36" s="37">
        <v>2900000</v>
      </c>
      <c r="E36" s="44">
        <v>-0.45</v>
      </c>
      <c r="F36" s="1"/>
      <c r="G36" s="1"/>
      <c r="H36" s="1"/>
      <c r="I36" s="1"/>
    </row>
    <row r="37" spans="1:9" ht="16.7" customHeight="1">
      <c r="A37" s="120"/>
      <c r="B37" s="38" t="s">
        <v>26</v>
      </c>
      <c r="C37" s="39">
        <v>23200000</v>
      </c>
      <c r="D37" s="40">
        <v>26400000</v>
      </c>
      <c r="E37" s="42">
        <v>-0.12</v>
      </c>
      <c r="F37" s="1"/>
      <c r="G37" s="1"/>
      <c r="H37" s="1"/>
      <c r="I37" s="1"/>
    </row>
    <row r="38" spans="1:9" ht="16.7" customHeight="1">
      <c r="A38" s="120"/>
      <c r="B38" s="123"/>
      <c r="C38" s="124"/>
      <c r="D38" s="124"/>
      <c r="E38" s="124"/>
      <c r="F38" s="120"/>
      <c r="G38" s="120"/>
      <c r="H38" s="120"/>
      <c r="I38" s="120"/>
    </row>
    <row r="39" spans="1:9" ht="16.7" customHeight="1">
      <c r="A39" s="120"/>
      <c r="B39" s="126"/>
      <c r="F39" s="120"/>
      <c r="G39" s="120"/>
      <c r="H39" s="120"/>
      <c r="I39" s="120"/>
    </row>
    <row r="40" spans="1:9" ht="16.7" customHeight="1">
      <c r="A40" s="120"/>
      <c r="B40" s="127" t="s">
        <v>27</v>
      </c>
      <c r="F40" s="120"/>
      <c r="G40" s="120"/>
      <c r="H40" s="120"/>
      <c r="I40" s="120"/>
    </row>
    <row r="41" spans="1:9" ht="16.7" customHeight="1">
      <c r="A41" s="120"/>
      <c r="B41" s="5" t="s">
        <v>20</v>
      </c>
      <c r="C41" s="6" t="s">
        <v>3</v>
      </c>
      <c r="D41" s="7" t="s">
        <v>4</v>
      </c>
      <c r="E41" s="7" t="s">
        <v>5</v>
      </c>
      <c r="F41" s="1"/>
      <c r="G41" s="1"/>
      <c r="H41" s="1"/>
      <c r="I41" s="1"/>
    </row>
    <row r="42" spans="1:9" ht="16.7" customHeight="1">
      <c r="A42" s="120"/>
      <c r="B42" s="134" t="s">
        <v>28</v>
      </c>
      <c r="C42" s="33">
        <v>47400000</v>
      </c>
      <c r="D42" s="137">
        <v>41400000</v>
      </c>
      <c r="E42" s="138">
        <v>0.14000000000000001</v>
      </c>
      <c r="F42" s="1"/>
      <c r="G42" s="1"/>
      <c r="H42" s="1"/>
      <c r="I42" s="1"/>
    </row>
    <row r="43" spans="1:9" ht="16.7" customHeight="1">
      <c r="A43" s="120"/>
      <c r="B43" s="135" t="s">
        <v>29</v>
      </c>
      <c r="C43" s="45">
        <v>38400000</v>
      </c>
      <c r="D43" s="139">
        <v>32299999.999999996</v>
      </c>
      <c r="E43" s="140">
        <v>0.19</v>
      </c>
      <c r="F43" s="1"/>
      <c r="G43" s="1"/>
      <c r="H43" s="1"/>
      <c r="I43" s="1"/>
    </row>
    <row r="44" spans="1:9" ht="16.7" customHeight="1">
      <c r="A44" s="120"/>
      <c r="B44" s="135" t="s">
        <v>30</v>
      </c>
      <c r="C44" s="45">
        <v>10500000</v>
      </c>
      <c r="D44" s="139">
        <v>10200000</v>
      </c>
      <c r="E44" s="140">
        <v>0.03</v>
      </c>
      <c r="F44" s="1"/>
      <c r="G44" s="1"/>
      <c r="H44" s="1"/>
      <c r="I44" s="1"/>
    </row>
    <row r="45" spans="1:9" ht="16.7" customHeight="1">
      <c r="A45" s="120"/>
      <c r="B45" s="136" t="s">
        <v>31</v>
      </c>
      <c r="C45" s="47">
        <v>17500000</v>
      </c>
      <c r="D45" s="130">
        <v>15300000</v>
      </c>
      <c r="E45" s="141">
        <v>0.14000000000000001</v>
      </c>
      <c r="F45" s="1"/>
      <c r="G45" s="1"/>
      <c r="H45" s="1"/>
      <c r="I45" s="1"/>
    </row>
    <row r="46" spans="1:9" ht="16.7" customHeight="1">
      <c r="A46" s="120"/>
      <c r="B46" s="20" t="s">
        <v>27</v>
      </c>
      <c r="C46" s="21">
        <v>113800000</v>
      </c>
      <c r="D46" s="22">
        <v>99200000</v>
      </c>
      <c r="E46" s="23">
        <v>0.15</v>
      </c>
      <c r="F46" s="1"/>
      <c r="G46" s="1"/>
      <c r="H46" s="1"/>
      <c r="I46" s="1"/>
    </row>
    <row r="47" spans="1:9" ht="16.7" customHeight="1">
      <c r="A47" s="120"/>
      <c r="B47" s="46" t="s">
        <v>32</v>
      </c>
      <c r="C47" s="47">
        <v>15200000</v>
      </c>
      <c r="D47" s="130">
        <v>21500000</v>
      </c>
      <c r="E47" s="141">
        <v>-0.28999999999999998</v>
      </c>
      <c r="F47" s="1"/>
      <c r="G47" s="1"/>
      <c r="H47" s="1"/>
      <c r="I47" s="1"/>
    </row>
    <row r="48" spans="1:9" ht="16.7" customHeight="1">
      <c r="A48" s="120"/>
      <c r="B48" s="38" t="s">
        <v>11</v>
      </c>
      <c r="C48" s="39">
        <v>129000000</v>
      </c>
      <c r="D48" s="40">
        <v>120700000</v>
      </c>
      <c r="E48" s="42">
        <v>7.0000000000000007E-2</v>
      </c>
      <c r="F48" s="1"/>
      <c r="G48" s="1"/>
      <c r="H48" s="1"/>
      <c r="I48" s="1"/>
    </row>
    <row r="49" spans="1:9" ht="16.7" customHeight="1">
      <c r="A49" s="120"/>
      <c r="B49" s="123"/>
      <c r="C49" s="124"/>
      <c r="D49" s="124"/>
      <c r="E49" s="124"/>
      <c r="F49" s="120"/>
      <c r="G49" s="120"/>
      <c r="H49" s="120"/>
      <c r="I49" s="120"/>
    </row>
    <row r="50" spans="1:9" ht="16.7" customHeight="1">
      <c r="A50" s="120"/>
      <c r="B50" s="126"/>
      <c r="F50" s="120"/>
      <c r="G50" s="120"/>
      <c r="H50" s="120"/>
      <c r="I50" s="120"/>
    </row>
    <row r="51" spans="1:9" ht="16.7" customHeight="1">
      <c r="A51" s="120"/>
      <c r="B51" s="128" t="s">
        <v>33</v>
      </c>
      <c r="C51" s="129"/>
      <c r="D51" s="129"/>
      <c r="E51" s="120"/>
      <c r="F51" s="120"/>
      <c r="G51" s="120"/>
      <c r="H51" s="120"/>
      <c r="I51" s="120"/>
    </row>
    <row r="52" spans="1:9" ht="16.7" customHeight="1">
      <c r="A52" s="120"/>
      <c r="B52" s="5" t="s">
        <v>20</v>
      </c>
      <c r="C52" s="49">
        <v>44651</v>
      </c>
      <c r="D52" s="50">
        <v>44561</v>
      </c>
      <c r="E52" s="1"/>
      <c r="F52" s="1"/>
      <c r="G52" s="1"/>
      <c r="H52" s="1"/>
      <c r="I52" s="1"/>
    </row>
    <row r="53" spans="1:9" ht="16.7" customHeight="1">
      <c r="A53" s="120"/>
      <c r="B53" s="32" t="s">
        <v>34</v>
      </c>
      <c r="C53" s="51">
        <v>402800000</v>
      </c>
      <c r="D53" s="34">
        <v>395000000</v>
      </c>
      <c r="E53" s="1"/>
      <c r="F53" s="1"/>
      <c r="G53" s="1"/>
      <c r="H53" s="1"/>
      <c r="I53" s="1"/>
    </row>
    <row r="54" spans="1:9" ht="16.7" customHeight="1">
      <c r="A54" s="120"/>
      <c r="B54" s="1" t="s">
        <v>35</v>
      </c>
      <c r="C54" s="45">
        <v>30500000</v>
      </c>
      <c r="D54" s="52">
        <v>41500000</v>
      </c>
      <c r="E54" s="1"/>
      <c r="F54" s="1"/>
      <c r="G54" s="1"/>
      <c r="H54" s="1"/>
      <c r="I54" s="1"/>
    </row>
    <row r="55" spans="1:9" ht="16.7" customHeight="1">
      <c r="A55" s="120"/>
      <c r="B55" s="35" t="s">
        <v>7</v>
      </c>
      <c r="C55" s="47">
        <v>22700000</v>
      </c>
      <c r="D55" s="37">
        <v>25500000</v>
      </c>
      <c r="E55" s="1"/>
      <c r="F55" s="1"/>
      <c r="G55" s="1"/>
      <c r="H55" s="1"/>
      <c r="I55" s="1"/>
    </row>
    <row r="56" spans="1:9" ht="16.7" customHeight="1">
      <c r="A56" s="120"/>
      <c r="B56" s="20" t="s">
        <v>36</v>
      </c>
      <c r="C56" s="21">
        <v>456000000</v>
      </c>
      <c r="D56" s="22">
        <v>461900000</v>
      </c>
      <c r="E56" s="1"/>
      <c r="F56" s="1"/>
      <c r="G56" s="1"/>
      <c r="H56" s="1"/>
      <c r="I56" s="1"/>
    </row>
    <row r="57" spans="1:9" ht="16.7" customHeight="1">
      <c r="A57" s="120"/>
      <c r="B57" s="46" t="s">
        <v>37</v>
      </c>
      <c r="C57" s="47">
        <v>16200000</v>
      </c>
      <c r="D57" s="48">
        <v>21200000</v>
      </c>
      <c r="E57" s="1"/>
      <c r="F57" s="1"/>
      <c r="G57" s="1"/>
      <c r="H57" s="1"/>
      <c r="I57" s="1"/>
    </row>
    <row r="58" spans="1:9" ht="16.7" customHeight="1">
      <c r="A58" s="120"/>
      <c r="B58" s="38" t="s">
        <v>33</v>
      </c>
      <c r="C58" s="39">
        <v>439800000</v>
      </c>
      <c r="D58" s="40">
        <v>440700000</v>
      </c>
      <c r="E58"/>
      <c r="F58" s="1"/>
      <c r="G58" s="1"/>
      <c r="H58" s="1"/>
      <c r="I58" s="1"/>
    </row>
    <row r="59" spans="1:9" ht="15" customHeight="1">
      <c r="A59" s="120"/>
      <c r="B59" s="123"/>
      <c r="C59" s="124"/>
      <c r="D59" s="124"/>
      <c r="E59" s="120"/>
      <c r="F59" s="120"/>
      <c r="G59" s="120"/>
      <c r="H59" s="120"/>
      <c r="I59" s="120"/>
    </row>
    <row r="60" spans="1:9" ht="15" customHeight="1"/>
    <row r="61" spans="1:9" ht="15" customHeight="1">
      <c r="B61" s="127" t="s">
        <v>38</v>
      </c>
    </row>
    <row r="62" spans="1:9" ht="15" customHeight="1">
      <c r="A62" s="120"/>
      <c r="B62" s="5" t="s">
        <v>20</v>
      </c>
      <c r="C62" s="6" t="s">
        <v>3</v>
      </c>
      <c r="D62" s="7" t="s">
        <v>4</v>
      </c>
      <c r="F62" s="1"/>
      <c r="G62" s="1"/>
      <c r="H62" s="1"/>
      <c r="I62" s="1"/>
    </row>
    <row r="63" spans="1:9" ht="15" customHeight="1">
      <c r="A63" s="120"/>
      <c r="B63" s="8" t="s">
        <v>39</v>
      </c>
      <c r="C63" s="33">
        <v>-16900000</v>
      </c>
      <c r="D63" s="34">
        <v>-800000</v>
      </c>
      <c r="F63" s="1"/>
      <c r="G63" s="1"/>
      <c r="H63" s="1"/>
      <c r="I63" s="1"/>
    </row>
    <row r="64" spans="1:9" ht="15" customHeight="1">
      <c r="A64" s="120"/>
      <c r="B64" s="1" t="s">
        <v>40</v>
      </c>
      <c r="C64" s="45">
        <v>-5100000</v>
      </c>
      <c r="D64" s="52"/>
      <c r="F64" s="1"/>
      <c r="G64" s="1"/>
      <c r="H64" s="1"/>
      <c r="I64" s="1"/>
    </row>
    <row r="65" spans="2:4" ht="15" customHeight="1">
      <c r="B65" s="53" t="s">
        <v>41</v>
      </c>
      <c r="C65" s="47">
        <v>-1300000</v>
      </c>
      <c r="D65" s="130">
        <v>-3100000</v>
      </c>
    </row>
    <row r="66" spans="2:4" ht="15" customHeight="1">
      <c r="B66" s="38" t="s">
        <v>38</v>
      </c>
      <c r="C66" s="39">
        <v>-23200000</v>
      </c>
      <c r="D66" s="131">
        <v>-3900000</v>
      </c>
    </row>
    <row r="67" spans="2:4" ht="15" customHeight="1">
      <c r="B67" s="123"/>
      <c r="C67" s="124"/>
      <c r="D67" s="124"/>
    </row>
  </sheetData>
  <pageMargins left="0.75" right="0.75" top="1" bottom="1" header="0.5" footer="0.5"/>
  <pageSetup paperSize="9" scale="65" orientation="portrait" r:id="rId1"/>
  <colBreaks count="1" manualBreakCount="1">
    <brk id="6" max="1048575" man="1"/>
  </col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showGridLines="0" showRuler="0" zoomScaleNormal="100" zoomScaleSheetLayoutView="100" workbookViewId="0"/>
  </sheetViews>
  <sheetFormatPr defaultColWidth="13.7109375" defaultRowHeight="12.75"/>
  <cols>
    <col min="1" max="1" width="2.85546875" style="119" customWidth="1"/>
    <col min="2" max="2" width="49.28515625" style="119" bestFit="1" customWidth="1"/>
    <col min="3" max="8" width="11.42578125" style="119" customWidth="1"/>
    <col min="9" max="9" width="1.5703125" style="119" customWidth="1"/>
    <col min="10" max="16384" width="13.7109375" style="119"/>
  </cols>
  <sheetData>
    <row r="1" spans="1:9" ht="14.1" customHeight="1">
      <c r="A1" s="120"/>
      <c r="B1" s="120"/>
      <c r="C1" s="120"/>
      <c r="D1" s="120"/>
      <c r="E1" s="120"/>
    </row>
    <row r="2" spans="1:9" ht="23.25" customHeight="1">
      <c r="A2" s="120"/>
      <c r="B2" s="238" t="s">
        <v>42</v>
      </c>
      <c r="C2" s="238"/>
      <c r="D2" s="238"/>
      <c r="E2" s="238"/>
      <c r="F2" s="238"/>
    </row>
    <row r="3" spans="1:9" ht="16.7" customHeight="1">
      <c r="A3" s="120"/>
      <c r="B3" s="142" t="str">
        <f>'1. Key figures table'!$B$3</f>
        <v>First quarter 2022 results</v>
      </c>
      <c r="C3" s="120"/>
      <c r="D3" s="120"/>
      <c r="E3" s="120"/>
    </row>
    <row r="4" spans="1:9" ht="15" customHeight="1">
      <c r="A4" s="120"/>
      <c r="B4" s="143"/>
      <c r="C4" s="120"/>
      <c r="D4" s="120"/>
      <c r="E4" s="120"/>
    </row>
    <row r="5" spans="1:9" ht="14.1" customHeight="1" thickBot="1">
      <c r="A5" s="120"/>
      <c r="B5" s="129"/>
      <c r="C5" s="129"/>
      <c r="D5" s="129"/>
      <c r="E5" s="129"/>
    </row>
    <row r="6" spans="1:9" ht="14.1" customHeight="1" thickBot="1">
      <c r="A6" s="1"/>
      <c r="B6" s="211" t="s">
        <v>43</v>
      </c>
      <c r="C6" s="7" t="s">
        <v>44</v>
      </c>
      <c r="D6" s="7" t="s">
        <v>4</v>
      </c>
      <c r="E6" s="7" t="s">
        <v>45</v>
      </c>
      <c r="F6" s="7" t="s">
        <v>46</v>
      </c>
      <c r="G6" s="7" t="s">
        <v>47</v>
      </c>
      <c r="H6" s="6" t="s">
        <v>3</v>
      </c>
      <c r="I6"/>
    </row>
    <row r="7" spans="1:9" ht="14.1" customHeight="1">
      <c r="A7" s="1"/>
      <c r="B7" s="212" t="s">
        <v>34</v>
      </c>
      <c r="C7" s="63">
        <v>59843000</v>
      </c>
      <c r="D7" s="63">
        <v>62654000</v>
      </c>
      <c r="E7" s="63">
        <v>60983000</v>
      </c>
      <c r="F7" s="63">
        <v>52368000</v>
      </c>
      <c r="G7" s="63">
        <v>47063000</v>
      </c>
      <c r="H7" s="64">
        <v>60511000</v>
      </c>
    </row>
    <row r="8" spans="1:9" ht="14.1" customHeight="1">
      <c r="A8" s="1"/>
      <c r="B8" s="65" t="s">
        <v>35</v>
      </c>
      <c r="C8" s="66">
        <v>41651000</v>
      </c>
      <c r="D8" s="66">
        <v>42142000</v>
      </c>
      <c r="E8" s="66">
        <v>42267000</v>
      </c>
      <c r="F8" s="66">
        <v>42994000</v>
      </c>
      <c r="G8" s="66">
        <v>43513000</v>
      </c>
      <c r="H8" s="67">
        <v>44733000</v>
      </c>
    </row>
    <row r="9" spans="1:9" ht="14.1" customHeight="1">
      <c r="A9" s="1"/>
      <c r="B9" s="68" t="s">
        <v>6</v>
      </c>
      <c r="C9" s="69">
        <v>101494000</v>
      </c>
      <c r="D9" s="69">
        <v>104796000</v>
      </c>
      <c r="E9" s="69">
        <v>103250000</v>
      </c>
      <c r="F9" s="69">
        <v>95361000</v>
      </c>
      <c r="G9" s="69">
        <v>90577000</v>
      </c>
      <c r="H9" s="70">
        <v>105244000</v>
      </c>
    </row>
    <row r="10" spans="1:9" ht="14.1" customHeight="1">
      <c r="A10" s="1"/>
      <c r="B10" s="35" t="s">
        <v>7</v>
      </c>
      <c r="C10" s="71">
        <v>23940000</v>
      </c>
      <c r="D10" s="71">
        <v>26395000</v>
      </c>
      <c r="E10" s="71">
        <v>29853000</v>
      </c>
      <c r="F10" s="71">
        <v>32108000</v>
      </c>
      <c r="G10" s="71">
        <v>24586000</v>
      </c>
      <c r="H10" s="72">
        <v>23205000</v>
      </c>
    </row>
    <row r="11" spans="1:9" ht="14.1" customHeight="1">
      <c r="A11" s="1"/>
      <c r="B11" s="20" t="s">
        <v>8</v>
      </c>
      <c r="C11" s="73">
        <v>125434000</v>
      </c>
      <c r="D11" s="73">
        <v>131191000</v>
      </c>
      <c r="E11" s="73">
        <v>133102000</v>
      </c>
      <c r="F11" s="73">
        <v>127469000</v>
      </c>
      <c r="G11" s="73">
        <v>115164000</v>
      </c>
      <c r="H11" s="74">
        <v>128449000</v>
      </c>
    </row>
    <row r="12" spans="1:9" ht="14.1" customHeight="1">
      <c r="A12" s="1"/>
      <c r="B12" s="35" t="s">
        <v>48</v>
      </c>
      <c r="C12" s="71">
        <v>22381000</v>
      </c>
      <c r="D12" s="71">
        <v>24681000</v>
      </c>
      <c r="E12" s="71">
        <v>30367000</v>
      </c>
      <c r="F12" s="71">
        <v>23842000</v>
      </c>
      <c r="G12" s="71">
        <v>20931000</v>
      </c>
      <c r="H12" s="72">
        <v>19313000</v>
      </c>
    </row>
    <row r="13" spans="1:9" ht="14.1" customHeight="1">
      <c r="A13" s="1"/>
      <c r="B13" s="20" t="s">
        <v>9</v>
      </c>
      <c r="C13" s="73">
        <v>103053000</v>
      </c>
      <c r="D13" s="73">
        <v>106510000</v>
      </c>
      <c r="E13" s="73">
        <v>102735000</v>
      </c>
      <c r="F13" s="73">
        <v>103627000</v>
      </c>
      <c r="G13" s="73">
        <v>94233000</v>
      </c>
      <c r="H13" s="74">
        <v>109136000</v>
      </c>
    </row>
    <row r="14" spans="1:9" ht="14.1" customHeight="1">
      <c r="A14" s="1"/>
      <c r="B14" s="75" t="s">
        <v>10</v>
      </c>
      <c r="C14" s="26">
        <v>0.82000000000000006</v>
      </c>
      <c r="D14" s="26">
        <v>0.81</v>
      </c>
      <c r="E14" s="26">
        <v>0.77</v>
      </c>
      <c r="F14" s="26">
        <v>0.81</v>
      </c>
      <c r="G14" s="26">
        <v>0.82000000000000006</v>
      </c>
      <c r="H14" s="76">
        <v>0.85</v>
      </c>
    </row>
    <row r="15" spans="1:9" ht="14.1" customHeight="1">
      <c r="A15" s="1"/>
      <c r="B15" s="93"/>
      <c r="C15" s="94"/>
      <c r="D15" s="94"/>
      <c r="E15" s="94"/>
      <c r="F15" s="94"/>
      <c r="G15" s="94"/>
      <c r="H15" s="95"/>
    </row>
    <row r="16" spans="1:9" ht="14.1" customHeight="1">
      <c r="A16" s="1"/>
      <c r="B16" s="77" t="s">
        <v>28</v>
      </c>
      <c r="C16" s="78">
        <v>106017000</v>
      </c>
      <c r="D16" s="78">
        <v>53268000</v>
      </c>
      <c r="E16" s="78">
        <v>55261000</v>
      </c>
      <c r="F16" s="78">
        <v>55822000</v>
      </c>
      <c r="G16" s="78">
        <v>55457000</v>
      </c>
      <c r="H16" s="79">
        <v>56531000</v>
      </c>
    </row>
    <row r="17" spans="1:9" ht="14.1" customHeight="1">
      <c r="A17" s="1"/>
      <c r="B17" s="77" t="s">
        <v>29</v>
      </c>
      <c r="C17" s="78">
        <v>36621000</v>
      </c>
      <c r="D17" s="78">
        <v>34831000</v>
      </c>
      <c r="E17" s="78">
        <v>35839000</v>
      </c>
      <c r="F17" s="78">
        <v>37040000</v>
      </c>
      <c r="G17" s="78">
        <v>38499000</v>
      </c>
      <c r="H17" s="79">
        <v>39365000</v>
      </c>
    </row>
    <row r="18" spans="1:9" ht="14.1" customHeight="1">
      <c r="A18" s="1"/>
      <c r="B18" s="77" t="s">
        <v>30</v>
      </c>
      <c r="C18" s="78">
        <v>15432000</v>
      </c>
      <c r="D18" s="78">
        <v>10230000</v>
      </c>
      <c r="E18" s="78">
        <v>11312000</v>
      </c>
      <c r="F18" s="78">
        <v>10994000</v>
      </c>
      <c r="G18" s="78">
        <v>12645000</v>
      </c>
      <c r="H18" s="79">
        <v>10506000</v>
      </c>
    </row>
    <row r="19" spans="1:9" ht="14.1" customHeight="1">
      <c r="A19" s="1"/>
      <c r="B19" s="77" t="s">
        <v>31</v>
      </c>
      <c r="C19" s="78">
        <v>23138000</v>
      </c>
      <c r="D19" s="78">
        <v>22421000</v>
      </c>
      <c r="E19" s="78">
        <v>21383000</v>
      </c>
      <c r="F19" s="78">
        <v>22315000</v>
      </c>
      <c r="G19" s="78">
        <v>22979000</v>
      </c>
      <c r="H19" s="79">
        <v>22567000</v>
      </c>
    </row>
    <row r="20" spans="1:9" ht="14.1" customHeight="1">
      <c r="A20" s="1"/>
      <c r="B20" s="20" t="s">
        <v>49</v>
      </c>
      <c r="C20" s="73">
        <v>181208000</v>
      </c>
      <c r="D20" s="73">
        <v>120750000</v>
      </c>
      <c r="E20" s="73">
        <v>123795000</v>
      </c>
      <c r="F20" s="73">
        <v>126171000</v>
      </c>
      <c r="G20" s="73">
        <v>129580000</v>
      </c>
      <c r="H20" s="74">
        <v>128969000</v>
      </c>
    </row>
    <row r="21" spans="1:9" ht="14.1" customHeight="1">
      <c r="A21" s="1"/>
      <c r="B21" s="96"/>
      <c r="C21" s="59"/>
      <c r="D21" s="59"/>
      <c r="E21" s="59"/>
      <c r="F21" s="59"/>
      <c r="G21" s="59"/>
      <c r="H21" s="97"/>
    </row>
    <row r="22" spans="1:9" ht="14.1" customHeight="1">
      <c r="A22" s="1"/>
      <c r="B22" s="20" t="s">
        <v>12</v>
      </c>
      <c r="C22" s="73">
        <v>-78155000</v>
      </c>
      <c r="D22" s="73">
        <v>-14240000</v>
      </c>
      <c r="E22" s="73">
        <v>-21060000</v>
      </c>
      <c r="F22" s="73">
        <v>-22544000</v>
      </c>
      <c r="G22" s="73">
        <v>-35347000</v>
      </c>
      <c r="H22" s="74">
        <v>-19833000</v>
      </c>
    </row>
    <row r="23" spans="1:9" ht="14.1" customHeight="1">
      <c r="A23" s="1"/>
      <c r="B23" s="80" t="s">
        <v>50</v>
      </c>
      <c r="C23" s="81">
        <v>-0.62</v>
      </c>
      <c r="D23" s="81">
        <v>-0.11</v>
      </c>
      <c r="E23" s="81">
        <v>-0.16</v>
      </c>
      <c r="F23" s="81">
        <v>-0.18</v>
      </c>
      <c r="G23" s="81">
        <v>-0.31</v>
      </c>
      <c r="H23" s="82">
        <v>-0.15</v>
      </c>
    </row>
    <row r="24" spans="1:9" ht="14.1" customHeight="1">
      <c r="A24" s="1"/>
      <c r="B24" s="80"/>
      <c r="C24" s="98"/>
      <c r="D24" s="98"/>
      <c r="E24" s="98"/>
      <c r="F24" s="98"/>
      <c r="G24" s="98"/>
      <c r="H24" s="99"/>
    </row>
    <row r="25" spans="1:9" ht="14.1" customHeight="1">
      <c r="A25" s="1"/>
      <c r="B25" s="35" t="s">
        <v>51</v>
      </c>
      <c r="C25" s="152">
        <v>-6213000</v>
      </c>
      <c r="D25" s="152">
        <v>4400000</v>
      </c>
      <c r="E25" s="152">
        <v>-1764000</v>
      </c>
      <c r="F25" s="152">
        <v>2213000</v>
      </c>
      <c r="G25" s="152">
        <v>1480000</v>
      </c>
      <c r="H25" s="72">
        <v>-279000</v>
      </c>
    </row>
    <row r="26" spans="1:9" ht="14.1" customHeight="1">
      <c r="A26" s="1"/>
      <c r="B26" s="20" t="s">
        <v>52</v>
      </c>
      <c r="C26" s="153">
        <v>-84368000</v>
      </c>
      <c r="D26" s="153">
        <v>-9840000</v>
      </c>
      <c r="E26" s="153">
        <v>-22824000</v>
      </c>
      <c r="F26" s="153">
        <v>-20331000</v>
      </c>
      <c r="G26" s="153">
        <v>-33867000</v>
      </c>
      <c r="H26" s="74">
        <v>-20112000</v>
      </c>
    </row>
    <row r="27" spans="1:9" ht="14.1" customHeight="1">
      <c r="A27" s="1"/>
      <c r="B27" s="101"/>
      <c r="H27" s="100"/>
    </row>
    <row r="28" spans="1:9" ht="14.1" customHeight="1">
      <c r="A28" s="1"/>
      <c r="B28" s="35" t="s">
        <v>53</v>
      </c>
      <c r="C28" s="152">
        <v>18465000</v>
      </c>
      <c r="D28" s="152">
        <v>-1641000</v>
      </c>
      <c r="E28" s="152">
        <v>-791000</v>
      </c>
      <c r="F28" s="152">
        <v>-452000</v>
      </c>
      <c r="G28" s="152">
        <v>-4907000</v>
      </c>
      <c r="H28" s="72">
        <v>-1378000</v>
      </c>
    </row>
    <row r="29" spans="1:9" ht="14.1" customHeight="1" thickBot="1">
      <c r="A29" s="1"/>
      <c r="B29" s="196" t="s">
        <v>54</v>
      </c>
      <c r="C29" s="213">
        <v>-65903000</v>
      </c>
      <c r="D29" s="213">
        <v>-11481000</v>
      </c>
      <c r="E29" s="213">
        <v>-23615000</v>
      </c>
      <c r="F29" s="213">
        <v>-20783000</v>
      </c>
      <c r="G29" s="213">
        <v>-38774000</v>
      </c>
      <c r="H29" s="214">
        <v>-21490000</v>
      </c>
      <c r="I29" s="215"/>
    </row>
    <row r="30" spans="1:9" ht="14.1" customHeight="1">
      <c r="A30" s="1"/>
      <c r="B30" s="239" t="s">
        <v>55</v>
      </c>
      <c r="C30" s="240"/>
      <c r="D30" s="240"/>
      <c r="E30" s="240"/>
      <c r="F30" s="240"/>
      <c r="G30" s="240"/>
      <c r="H30" s="240"/>
    </row>
    <row r="31" spans="1:9" ht="14.1" customHeight="1">
      <c r="A31" s="1"/>
      <c r="B31" s="54"/>
      <c r="H31" s="145"/>
    </row>
    <row r="32" spans="1:9" ht="14.1" customHeight="1">
      <c r="A32" s="1"/>
      <c r="B32" s="84" t="s">
        <v>56</v>
      </c>
      <c r="H32" s="210"/>
    </row>
    <row r="33" spans="1:8" ht="14.1" customHeight="1">
      <c r="A33" s="1"/>
      <c r="B33" s="85" t="s">
        <v>57</v>
      </c>
      <c r="C33" s="148">
        <v>130237000</v>
      </c>
      <c r="D33" s="148">
        <v>129716000</v>
      </c>
      <c r="E33" s="148">
        <v>127335000</v>
      </c>
      <c r="F33" s="148">
        <v>126912000</v>
      </c>
      <c r="G33" s="148">
        <v>126933000</v>
      </c>
      <c r="H33" s="86">
        <v>126991000</v>
      </c>
    </row>
    <row r="34" spans="1:8" ht="14.1" customHeight="1" thickBot="1">
      <c r="A34" s="1"/>
      <c r="B34" s="87" t="s">
        <v>58</v>
      </c>
      <c r="C34" s="149">
        <v>131162000</v>
      </c>
      <c r="D34" s="149">
        <v>131194000</v>
      </c>
      <c r="E34" s="149">
        <v>128476000</v>
      </c>
      <c r="F34" s="149">
        <v>128157000</v>
      </c>
      <c r="G34" s="149">
        <v>128392000</v>
      </c>
      <c r="H34" s="88">
        <v>128739000</v>
      </c>
    </row>
    <row r="35" spans="1:8" ht="14.1" customHeight="1">
      <c r="A35" s="1"/>
      <c r="B35" s="32"/>
      <c r="C35" s="124"/>
      <c r="D35" s="124"/>
      <c r="E35" s="124"/>
      <c r="F35" s="124"/>
      <c r="G35" s="124"/>
      <c r="H35" s="124"/>
    </row>
    <row r="36" spans="1:8" ht="14.1" customHeight="1">
      <c r="A36" s="1"/>
      <c r="B36" s="84" t="s">
        <v>59</v>
      </c>
      <c r="H36" s="210"/>
    </row>
    <row r="37" spans="1:8" ht="14.1" customHeight="1">
      <c r="A37" s="1"/>
      <c r="B37" s="85" t="s">
        <v>57</v>
      </c>
      <c r="C37" s="150">
        <v>-0.51</v>
      </c>
      <c r="D37" s="150">
        <v>-0.09</v>
      </c>
      <c r="E37" s="150">
        <v>-0.19</v>
      </c>
      <c r="F37" s="150">
        <v>-0.16</v>
      </c>
      <c r="G37" s="150">
        <v>-0.31</v>
      </c>
      <c r="H37" s="89">
        <v>-0.17</v>
      </c>
    </row>
    <row r="38" spans="1:8" ht="14.1" customHeight="1">
      <c r="A38" s="1"/>
      <c r="B38" s="87" t="s">
        <v>60</v>
      </c>
      <c r="C38" s="151">
        <v>-0.51</v>
      </c>
      <c r="D38" s="151">
        <v>-0.09</v>
      </c>
      <c r="E38" s="151">
        <v>-0.19</v>
      </c>
      <c r="F38" s="151">
        <v>-0.16</v>
      </c>
      <c r="G38" s="151">
        <v>-0.31</v>
      </c>
      <c r="H38" s="90">
        <v>-0.17</v>
      </c>
    </row>
    <row r="39" spans="1:8" ht="14.1" customHeight="1">
      <c r="A39" s="1"/>
      <c r="B39" s="241" t="s">
        <v>61</v>
      </c>
      <c r="C39" s="241"/>
      <c r="D39" s="241"/>
      <c r="E39" s="241"/>
      <c r="F39" s="241"/>
      <c r="G39" s="241"/>
      <c r="H39" s="241"/>
    </row>
    <row r="40" spans="1:8" ht="14.1" customHeight="1">
      <c r="A40" s="1"/>
      <c r="B40" s="241"/>
      <c r="C40" s="241"/>
      <c r="D40" s="241"/>
      <c r="E40" s="241"/>
      <c r="F40" s="241"/>
      <c r="G40" s="241"/>
      <c r="H40" s="241"/>
    </row>
  </sheetData>
  <mergeCells count="3">
    <mergeCell ref="B2:F2"/>
    <mergeCell ref="B30:H30"/>
    <mergeCell ref="B39:H40"/>
  </mergeCells>
  <pageMargins left="0.75" right="0.75" top="1" bottom="1" header="0.5" footer="0.5"/>
  <pageSetup paperSize="9" scale="63"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showGridLines="0" showRuler="0" zoomScaleNormal="100" zoomScaleSheetLayoutView="100" workbookViewId="0"/>
  </sheetViews>
  <sheetFormatPr defaultColWidth="13.7109375" defaultRowHeight="12.75"/>
  <cols>
    <col min="1" max="1" width="2.85546875" style="119" customWidth="1"/>
    <col min="2" max="2" width="43.85546875" style="119" bestFit="1" customWidth="1"/>
    <col min="3" max="9" width="10.42578125" style="119" customWidth="1"/>
    <col min="10" max="16384" width="13.7109375" style="119"/>
  </cols>
  <sheetData>
    <row r="1" spans="1:9" ht="14.1" customHeight="1">
      <c r="A1" s="120"/>
      <c r="B1" s="1"/>
      <c r="C1" s="1"/>
      <c r="D1" s="1"/>
      <c r="E1" s="1"/>
      <c r="F1" s="1"/>
    </row>
    <row r="2" spans="1:9" ht="23.25" customHeight="1">
      <c r="A2" s="120"/>
      <c r="B2" s="242" t="s">
        <v>62</v>
      </c>
      <c r="C2" s="242"/>
      <c r="D2" s="242"/>
      <c r="E2" s="242"/>
      <c r="F2" s="1"/>
    </row>
    <row r="3" spans="1:9" ht="16.7" customHeight="1">
      <c r="A3" s="120"/>
      <c r="B3" s="103" t="str">
        <f>'1. Key figures table'!$B$3</f>
        <v>First quarter 2022 results</v>
      </c>
      <c r="C3" s="1"/>
      <c r="D3" s="1"/>
      <c r="E3" s="1"/>
      <c r="F3" s="1"/>
    </row>
    <row r="4" spans="1:9" ht="15" customHeight="1">
      <c r="A4" s="120"/>
      <c r="B4" s="4"/>
      <c r="C4" s="55"/>
      <c r="D4" s="55"/>
      <c r="E4" s="55"/>
      <c r="F4" s="55"/>
    </row>
    <row r="5" spans="1:9" ht="16.7" customHeight="1">
      <c r="A5" s="126"/>
      <c r="B5" s="216" t="s">
        <v>43</v>
      </c>
      <c r="C5" s="217" t="s">
        <v>63</v>
      </c>
      <c r="D5" s="217" t="s">
        <v>64</v>
      </c>
      <c r="E5" s="217" t="s">
        <v>65</v>
      </c>
      <c r="F5" s="217" t="s">
        <v>66</v>
      </c>
      <c r="G5" s="217" t="s">
        <v>67</v>
      </c>
      <c r="H5" s="217" t="s">
        <v>68</v>
      </c>
      <c r="I5" s="218" t="s">
        <v>69</v>
      </c>
    </row>
    <row r="6" spans="1:9" ht="16.7" customHeight="1">
      <c r="A6" s="120"/>
      <c r="B6" s="134" t="s">
        <v>70</v>
      </c>
      <c r="C6" s="161">
        <v>192294000</v>
      </c>
      <c r="D6" s="161">
        <v>192294000</v>
      </c>
      <c r="E6" s="161">
        <v>192294000</v>
      </c>
      <c r="F6" s="161">
        <v>192294000</v>
      </c>
      <c r="G6" s="161">
        <v>192294000</v>
      </c>
      <c r="H6" s="161">
        <v>192294000</v>
      </c>
      <c r="I6" s="91">
        <v>192294000</v>
      </c>
    </row>
    <row r="7" spans="1:9" ht="16.7" customHeight="1">
      <c r="A7" s="120"/>
      <c r="B7" s="162" t="s">
        <v>71</v>
      </c>
      <c r="C7" s="154">
        <v>181458000</v>
      </c>
      <c r="D7" s="154">
        <v>117475000</v>
      </c>
      <c r="E7" s="154">
        <v>104403000</v>
      </c>
      <c r="F7" s="154">
        <v>91933000</v>
      </c>
      <c r="G7" s="154">
        <v>80771000</v>
      </c>
      <c r="H7" s="154">
        <v>70478000</v>
      </c>
      <c r="I7" s="79">
        <v>66521000</v>
      </c>
    </row>
    <row r="8" spans="1:9" ht="16.7" customHeight="1">
      <c r="A8" s="120"/>
      <c r="B8" s="162" t="s">
        <v>72</v>
      </c>
      <c r="C8" s="154">
        <v>23899000</v>
      </c>
      <c r="D8" s="154">
        <v>22220000</v>
      </c>
      <c r="E8" s="154">
        <v>22938000</v>
      </c>
      <c r="F8" s="154">
        <v>23186000</v>
      </c>
      <c r="G8" s="154">
        <v>23585000</v>
      </c>
      <c r="H8" s="154">
        <v>26241000</v>
      </c>
      <c r="I8" s="79">
        <v>25199000</v>
      </c>
    </row>
    <row r="9" spans="1:9" ht="16.7" customHeight="1">
      <c r="A9" s="120"/>
      <c r="B9" s="162" t="s">
        <v>73</v>
      </c>
      <c r="C9" s="154">
        <v>39363000</v>
      </c>
      <c r="D9" s="154">
        <v>43609000</v>
      </c>
      <c r="E9" s="154">
        <v>38909000</v>
      </c>
      <c r="F9" s="154">
        <v>37488000</v>
      </c>
      <c r="G9" s="154">
        <v>33248000</v>
      </c>
      <c r="H9" s="154">
        <v>31488000</v>
      </c>
      <c r="I9" s="79">
        <v>28148000</v>
      </c>
    </row>
    <row r="10" spans="1:9" ht="16.7" customHeight="1">
      <c r="A10" s="120"/>
      <c r="B10" s="162" t="s">
        <v>74</v>
      </c>
      <c r="C10" s="154">
        <v>7962000</v>
      </c>
      <c r="D10" s="154">
        <v>19130000</v>
      </c>
      <c r="E10" s="154">
        <v>18296000</v>
      </c>
      <c r="F10" s="154">
        <v>17124000</v>
      </c>
      <c r="G10" s="154">
        <v>17909000</v>
      </c>
      <c r="H10" s="154">
        <v>18769000</v>
      </c>
      <c r="I10" s="79">
        <v>20335000</v>
      </c>
    </row>
    <row r="11" spans="1:9" ht="16.7" customHeight="1">
      <c r="A11" s="120"/>
      <c r="B11" s="162" t="s">
        <v>75</v>
      </c>
      <c r="C11" s="154">
        <v>6595000</v>
      </c>
      <c r="D11" s="154">
        <v>8733000</v>
      </c>
      <c r="E11" s="154">
        <v>10917000</v>
      </c>
      <c r="F11" s="154">
        <v>14602000</v>
      </c>
      <c r="G11" s="154">
        <v>18533000</v>
      </c>
      <c r="H11" s="154">
        <v>17982000</v>
      </c>
      <c r="I11" s="79">
        <v>16541000</v>
      </c>
    </row>
    <row r="12" spans="1:9" ht="16.7" customHeight="1">
      <c r="A12" s="120"/>
      <c r="B12" s="163" t="s">
        <v>76</v>
      </c>
      <c r="C12" s="164">
        <v>4586000</v>
      </c>
      <c r="D12" s="164">
        <v>4273000</v>
      </c>
      <c r="E12" s="164">
        <v>4299000</v>
      </c>
      <c r="F12" s="164">
        <v>4287000</v>
      </c>
      <c r="G12" s="164">
        <v>4400000</v>
      </c>
      <c r="H12" s="164">
        <v>4115000</v>
      </c>
      <c r="I12" s="92">
        <v>4066000</v>
      </c>
    </row>
    <row r="13" spans="1:9" ht="16.7" customHeight="1">
      <c r="A13" s="120"/>
      <c r="B13" s="165" t="s">
        <v>77</v>
      </c>
      <c r="C13" s="166">
        <v>456157000</v>
      </c>
      <c r="D13" s="166">
        <v>407734000</v>
      </c>
      <c r="E13" s="166">
        <v>392056000</v>
      </c>
      <c r="F13" s="166">
        <v>380914000</v>
      </c>
      <c r="G13" s="166">
        <v>370740000</v>
      </c>
      <c r="H13" s="166">
        <v>361367000</v>
      </c>
      <c r="I13" s="104">
        <v>353104000</v>
      </c>
    </row>
    <row r="14" spans="1:9" ht="9.1999999999999993" customHeight="1">
      <c r="A14" s="120"/>
      <c r="C14" s="145"/>
      <c r="D14" s="145"/>
      <c r="E14" s="145"/>
      <c r="F14" s="145"/>
      <c r="G14" s="145"/>
      <c r="H14" s="145"/>
      <c r="I14" s="100"/>
    </row>
    <row r="15" spans="1:9" ht="16.7" customHeight="1">
      <c r="A15" s="120"/>
      <c r="B15" s="162" t="s">
        <v>78</v>
      </c>
      <c r="C15" s="154">
        <v>27611000</v>
      </c>
      <c r="D15" s="154">
        <v>26146000</v>
      </c>
      <c r="E15" s="154">
        <v>23500000</v>
      </c>
      <c r="F15" s="154">
        <v>23554000</v>
      </c>
      <c r="G15" s="154">
        <v>18815000</v>
      </c>
      <c r="H15" s="154">
        <v>19585000</v>
      </c>
      <c r="I15" s="79">
        <v>18872000</v>
      </c>
    </row>
    <row r="16" spans="1:9" ht="16.7" customHeight="1">
      <c r="A16" s="120"/>
      <c r="B16" s="162" t="s">
        <v>79</v>
      </c>
      <c r="C16" s="154">
        <v>110105000</v>
      </c>
      <c r="D16" s="154">
        <v>79661000</v>
      </c>
      <c r="E16" s="154">
        <v>60706000</v>
      </c>
      <c r="F16" s="154">
        <v>65378000</v>
      </c>
      <c r="G16" s="154">
        <v>130234000</v>
      </c>
      <c r="H16" s="154">
        <v>56179000</v>
      </c>
      <c r="I16" s="79">
        <v>65575000</v>
      </c>
    </row>
    <row r="17" spans="1:9" ht="16.7" customHeight="1">
      <c r="A17" s="120"/>
      <c r="B17" s="162" t="s">
        <v>80</v>
      </c>
      <c r="C17" s="154">
        <v>56400000</v>
      </c>
      <c r="D17" s="154">
        <v>58313000</v>
      </c>
      <c r="E17" s="154">
        <v>73541000</v>
      </c>
      <c r="F17" s="154">
        <v>67809000</v>
      </c>
      <c r="G17" s="154">
        <v>65925000</v>
      </c>
      <c r="H17" s="154">
        <v>67311000</v>
      </c>
      <c r="I17" s="79">
        <v>64472000</v>
      </c>
    </row>
    <row r="18" spans="1:9" ht="16.7" customHeight="1">
      <c r="A18" s="120"/>
      <c r="B18" s="162" t="s">
        <v>74</v>
      </c>
      <c r="C18" s="154">
        <v>17902000</v>
      </c>
      <c r="D18" s="154">
        <v>6950000</v>
      </c>
      <c r="E18" s="154">
        <v>8003000</v>
      </c>
      <c r="F18" s="154">
        <v>3115000</v>
      </c>
      <c r="G18" s="154">
        <v>4348000</v>
      </c>
      <c r="H18" s="154">
        <v>5049000</v>
      </c>
      <c r="I18" s="79">
        <v>5447000</v>
      </c>
    </row>
    <row r="19" spans="1:9" ht="16.7" customHeight="1">
      <c r="A19" s="120"/>
      <c r="B19" s="162" t="s">
        <v>81</v>
      </c>
      <c r="C19" s="154">
        <v>35016000</v>
      </c>
      <c r="D19" s="154">
        <v>26765000</v>
      </c>
      <c r="E19" s="154">
        <v>33617000</v>
      </c>
      <c r="F19" s="154">
        <v>27295000</v>
      </c>
      <c r="G19" s="154">
        <v>23330000</v>
      </c>
      <c r="H19" s="154">
        <v>25429000</v>
      </c>
      <c r="I19" s="79">
        <v>28051000</v>
      </c>
    </row>
    <row r="20" spans="1:9" ht="16.7" customHeight="1">
      <c r="A20" s="120"/>
      <c r="B20" s="162" t="s">
        <v>82</v>
      </c>
      <c r="C20" s="154">
        <v>150000000</v>
      </c>
      <c r="D20" s="154">
        <v>140930000</v>
      </c>
      <c r="E20" s="154">
        <v>121313000</v>
      </c>
      <c r="F20" s="154">
        <v>60000000</v>
      </c>
      <c r="G20" s="154">
        <v>60000000</v>
      </c>
      <c r="H20" s="154">
        <v>150000000</v>
      </c>
      <c r="I20" s="79">
        <v>150000000</v>
      </c>
    </row>
    <row r="21" spans="1:9" ht="16.7" customHeight="1">
      <c r="A21" s="120"/>
      <c r="B21" s="162" t="s">
        <v>83</v>
      </c>
      <c r="C21" s="154">
        <v>196463000</v>
      </c>
      <c r="D21" s="154">
        <v>231520000</v>
      </c>
      <c r="E21" s="154">
        <v>230657000</v>
      </c>
      <c r="F21" s="154">
        <v>258908000</v>
      </c>
      <c r="G21" s="154">
        <v>242187000</v>
      </c>
      <c r="H21" s="154">
        <v>205820000</v>
      </c>
      <c r="I21" s="79">
        <v>180652000</v>
      </c>
    </row>
    <row r="22" spans="1:9" ht="16.7" customHeight="1">
      <c r="A22" s="120"/>
      <c r="B22" s="167" t="s">
        <v>84</v>
      </c>
      <c r="C22" s="166">
        <v>593497000</v>
      </c>
      <c r="D22" s="166">
        <v>570285000</v>
      </c>
      <c r="E22" s="166">
        <v>551337000</v>
      </c>
      <c r="F22" s="166">
        <v>506059000</v>
      </c>
      <c r="G22" s="166">
        <v>544839000</v>
      </c>
      <c r="H22" s="166">
        <v>529373000</v>
      </c>
      <c r="I22" s="104">
        <v>513069000</v>
      </c>
    </row>
    <row r="23" spans="1:9" ht="9.1999999999999993" customHeight="1">
      <c r="A23" s="120"/>
      <c r="C23" s="146"/>
      <c r="D23" s="146"/>
      <c r="E23" s="146"/>
      <c r="F23" s="146"/>
      <c r="G23" s="146"/>
      <c r="H23" s="146"/>
      <c r="I23" s="109"/>
    </row>
    <row r="24" spans="1:9" ht="16.7" customHeight="1">
      <c r="A24" s="120"/>
      <c r="B24" s="168" t="s">
        <v>85</v>
      </c>
      <c r="C24" s="169">
        <v>1049654000</v>
      </c>
      <c r="D24" s="169">
        <v>978019000</v>
      </c>
      <c r="E24" s="169">
        <v>943393000</v>
      </c>
      <c r="F24" s="169">
        <v>886973000</v>
      </c>
      <c r="G24" s="169">
        <v>915579000</v>
      </c>
      <c r="H24" s="169">
        <v>890740000</v>
      </c>
      <c r="I24" s="83">
        <v>866173000</v>
      </c>
    </row>
    <row r="25" spans="1:9" ht="9.1999999999999993" customHeight="1">
      <c r="A25" s="120"/>
      <c r="B25" s="170"/>
      <c r="C25" s="171"/>
      <c r="D25" s="171"/>
      <c r="E25" s="171"/>
      <c r="F25" s="171"/>
      <c r="G25" s="171"/>
      <c r="H25" s="171"/>
      <c r="I25" s="110"/>
    </row>
    <row r="26" spans="1:9" ht="16.7" customHeight="1">
      <c r="A26" s="120"/>
      <c r="B26" s="172" t="s">
        <v>86</v>
      </c>
      <c r="C26" s="173">
        <v>450503000</v>
      </c>
      <c r="D26" s="173">
        <v>387616000</v>
      </c>
      <c r="E26" s="173">
        <v>364950000</v>
      </c>
      <c r="F26" s="173">
        <v>333008000</v>
      </c>
      <c r="G26" s="173">
        <v>317477000</v>
      </c>
      <c r="H26" s="173">
        <v>282723000</v>
      </c>
      <c r="I26" s="105">
        <v>265960000</v>
      </c>
    </row>
    <row r="27" spans="1:9" ht="9.1999999999999993" customHeight="1">
      <c r="A27" s="120"/>
      <c r="C27" s="145"/>
      <c r="D27" s="145"/>
      <c r="E27" s="145"/>
      <c r="F27" s="145"/>
      <c r="G27" s="145"/>
      <c r="H27" s="145"/>
      <c r="I27" s="100"/>
    </row>
    <row r="28" spans="1:9" ht="16.7" customHeight="1">
      <c r="A28" s="120"/>
      <c r="B28" s="162" t="s">
        <v>87</v>
      </c>
      <c r="C28" s="154">
        <v>27328000</v>
      </c>
      <c r="D28" s="154">
        <v>28801000</v>
      </c>
      <c r="E28" s="154">
        <v>25116000</v>
      </c>
      <c r="F28" s="154">
        <v>25273000</v>
      </c>
      <c r="G28" s="154">
        <v>21662000</v>
      </c>
      <c r="H28" s="154">
        <v>20004000</v>
      </c>
      <c r="I28" s="79">
        <v>17356000</v>
      </c>
    </row>
    <row r="29" spans="1:9" ht="16.7" customHeight="1">
      <c r="A29" s="120"/>
      <c r="B29" s="162" t="s">
        <v>88</v>
      </c>
      <c r="C29" s="154">
        <v>7527000</v>
      </c>
      <c r="D29" s="154">
        <v>1344000</v>
      </c>
      <c r="E29" s="154">
        <v>1293000</v>
      </c>
      <c r="F29" s="154">
        <v>1464000</v>
      </c>
      <c r="G29" s="154">
        <v>1342000</v>
      </c>
      <c r="H29" s="154">
        <v>3934000</v>
      </c>
      <c r="I29" s="79">
        <v>3561000</v>
      </c>
    </row>
    <row r="30" spans="1:9" ht="16.7" customHeight="1">
      <c r="A30" s="120"/>
      <c r="B30" s="162" t="s">
        <v>89</v>
      </c>
      <c r="C30" s="154">
        <v>42281000</v>
      </c>
      <c r="D30" s="154">
        <v>41014000</v>
      </c>
      <c r="E30" s="154">
        <v>39821000</v>
      </c>
      <c r="F30" s="154">
        <v>37698000</v>
      </c>
      <c r="G30" s="154">
        <v>35862000</v>
      </c>
      <c r="H30" s="154">
        <v>33484000</v>
      </c>
      <c r="I30" s="79">
        <v>32791000</v>
      </c>
    </row>
    <row r="31" spans="1:9" ht="16.7" customHeight="1">
      <c r="A31" s="120"/>
      <c r="B31" s="163" t="s">
        <v>33</v>
      </c>
      <c r="C31" s="164">
        <v>220639000</v>
      </c>
      <c r="D31" s="164">
        <v>238793000</v>
      </c>
      <c r="E31" s="164">
        <v>232433000</v>
      </c>
      <c r="F31" s="164">
        <v>219265000</v>
      </c>
      <c r="G31" s="164">
        <v>242272000</v>
      </c>
      <c r="H31" s="164">
        <v>259628000</v>
      </c>
      <c r="I31" s="92">
        <v>266195000</v>
      </c>
    </row>
    <row r="32" spans="1:9" ht="16.7" customHeight="1">
      <c r="A32" s="120"/>
      <c r="B32" s="167" t="s">
        <v>90</v>
      </c>
      <c r="C32" s="166">
        <v>297775000</v>
      </c>
      <c r="D32" s="166">
        <v>309952000</v>
      </c>
      <c r="E32" s="166">
        <v>298663000</v>
      </c>
      <c r="F32" s="166">
        <v>283700000</v>
      </c>
      <c r="G32" s="166">
        <v>301138000</v>
      </c>
      <c r="H32" s="166">
        <v>317050000</v>
      </c>
      <c r="I32" s="104">
        <v>319903000</v>
      </c>
    </row>
    <row r="33" spans="1:9" ht="9.1999999999999993" customHeight="1">
      <c r="A33" s="120"/>
      <c r="C33" s="145"/>
      <c r="D33" s="145"/>
      <c r="E33" s="145"/>
      <c r="F33" s="145"/>
      <c r="G33" s="145"/>
      <c r="H33" s="145"/>
      <c r="I33" s="100"/>
    </row>
    <row r="34" spans="1:9" ht="16.7" customHeight="1">
      <c r="A34" s="120"/>
      <c r="B34" s="162" t="s">
        <v>91</v>
      </c>
      <c r="C34" s="154">
        <v>22169000</v>
      </c>
      <c r="D34" s="154">
        <v>21998000</v>
      </c>
      <c r="E34" s="154">
        <v>15337000</v>
      </c>
      <c r="F34" s="154">
        <v>21799000</v>
      </c>
      <c r="G34" s="154">
        <v>15374000</v>
      </c>
      <c r="H34" s="154">
        <v>14022000</v>
      </c>
      <c r="I34" s="79">
        <v>12677000</v>
      </c>
    </row>
    <row r="35" spans="1:9" ht="16.7" customHeight="1">
      <c r="A35" s="120"/>
      <c r="B35" s="162" t="s">
        <v>87</v>
      </c>
      <c r="C35" s="154">
        <v>12815000</v>
      </c>
      <c r="D35" s="154">
        <v>14872000</v>
      </c>
      <c r="E35" s="154">
        <v>15823000</v>
      </c>
      <c r="F35" s="154">
        <v>14211000</v>
      </c>
      <c r="G35" s="154">
        <v>13513000</v>
      </c>
      <c r="H35" s="154">
        <v>13335000</v>
      </c>
      <c r="I35" s="79">
        <v>12555000</v>
      </c>
    </row>
    <row r="36" spans="1:9" ht="16.7" customHeight="1">
      <c r="A36" s="120"/>
      <c r="B36" s="162" t="s">
        <v>89</v>
      </c>
      <c r="C36" s="154">
        <v>12425000</v>
      </c>
      <c r="D36" s="154">
        <v>7918000</v>
      </c>
      <c r="E36" s="154">
        <v>7481000</v>
      </c>
      <c r="F36" s="154">
        <v>6181000</v>
      </c>
      <c r="G36" s="154">
        <v>5518000</v>
      </c>
      <c r="H36" s="154">
        <v>6537000</v>
      </c>
      <c r="I36" s="79">
        <v>7600000</v>
      </c>
    </row>
    <row r="37" spans="1:9" ht="16.7" customHeight="1">
      <c r="A37" s="120"/>
      <c r="B37" s="162" t="s">
        <v>33</v>
      </c>
      <c r="C37" s="154">
        <v>176315000</v>
      </c>
      <c r="D37" s="154">
        <v>164913000</v>
      </c>
      <c r="E37" s="154">
        <v>165497000</v>
      </c>
      <c r="F37" s="154">
        <v>158067000</v>
      </c>
      <c r="G37" s="154">
        <v>190956000</v>
      </c>
      <c r="H37" s="154">
        <v>181099000</v>
      </c>
      <c r="I37" s="79">
        <v>173600000</v>
      </c>
    </row>
    <row r="38" spans="1:9" ht="16.7" customHeight="1">
      <c r="A38" s="120"/>
      <c r="B38" s="162" t="s">
        <v>92</v>
      </c>
      <c r="C38" s="154">
        <v>19274000</v>
      </c>
      <c r="D38" s="154">
        <v>19084000</v>
      </c>
      <c r="E38" s="154">
        <v>18790000</v>
      </c>
      <c r="F38" s="154">
        <v>18393000</v>
      </c>
      <c r="G38" s="154">
        <v>18506000</v>
      </c>
      <c r="H38" s="154">
        <v>19782000</v>
      </c>
      <c r="I38" s="79">
        <v>19695000</v>
      </c>
    </row>
    <row r="39" spans="1:9" ht="16.7" customHeight="1">
      <c r="A39" s="120"/>
      <c r="B39" s="162" t="s">
        <v>93</v>
      </c>
      <c r="C39" s="154">
        <v>13978000</v>
      </c>
      <c r="D39" s="154">
        <v>1893000</v>
      </c>
      <c r="E39" s="154">
        <v>2622000</v>
      </c>
      <c r="F39" s="154">
        <v>2427000</v>
      </c>
      <c r="G39" s="154">
        <v>2676000</v>
      </c>
      <c r="H39" s="154">
        <v>1273000</v>
      </c>
      <c r="I39" s="79">
        <v>2511000</v>
      </c>
    </row>
    <row r="40" spans="1:9" ht="16.7" customHeight="1">
      <c r="A40" s="120"/>
      <c r="B40" s="162" t="s">
        <v>94</v>
      </c>
      <c r="C40" s="154">
        <v>44400000</v>
      </c>
      <c r="D40" s="154">
        <v>49773000</v>
      </c>
      <c r="E40" s="154">
        <v>54230000</v>
      </c>
      <c r="F40" s="154">
        <v>49187000</v>
      </c>
      <c r="G40" s="154">
        <v>50421000</v>
      </c>
      <c r="H40" s="154">
        <v>54919000</v>
      </c>
      <c r="I40" s="79">
        <v>51672000</v>
      </c>
    </row>
    <row r="41" spans="1:9" ht="16.7" customHeight="1">
      <c r="A41" s="120"/>
      <c r="B41" s="167" t="s">
        <v>95</v>
      </c>
      <c r="C41" s="166">
        <v>301376000</v>
      </c>
      <c r="D41" s="166">
        <v>280451000</v>
      </c>
      <c r="E41" s="166">
        <v>279780000</v>
      </c>
      <c r="F41" s="166">
        <v>270265000</v>
      </c>
      <c r="G41" s="166">
        <v>296964000</v>
      </c>
      <c r="H41" s="166">
        <v>290967000</v>
      </c>
      <c r="I41" s="104">
        <v>280310000</v>
      </c>
    </row>
    <row r="42" spans="1:9" ht="9.1999999999999993" customHeight="1">
      <c r="A42" s="120"/>
      <c r="C42" s="146"/>
      <c r="D42" s="146"/>
      <c r="E42" s="146"/>
      <c r="F42" s="146"/>
      <c r="G42" s="146"/>
      <c r="H42" s="146"/>
      <c r="I42" s="109"/>
    </row>
    <row r="43" spans="1:9" ht="16.7" customHeight="1">
      <c r="A43" s="120"/>
      <c r="B43" s="160" t="s">
        <v>96</v>
      </c>
      <c r="C43" s="169">
        <v>1049654000</v>
      </c>
      <c r="D43" s="169">
        <v>978019000</v>
      </c>
      <c r="E43" s="169">
        <v>943393000</v>
      </c>
      <c r="F43" s="169">
        <v>886973000</v>
      </c>
      <c r="G43" s="169">
        <v>915579000</v>
      </c>
      <c r="H43" s="169">
        <v>890740000</v>
      </c>
      <c r="I43" s="83">
        <v>866173000</v>
      </c>
    </row>
    <row r="44" spans="1:9" ht="16.7" customHeight="1">
      <c r="A44" s="120"/>
      <c r="B44" s="170"/>
      <c r="C44" s="144"/>
      <c r="D44" s="144"/>
      <c r="E44" s="144"/>
      <c r="F44" s="147"/>
      <c r="G44" s="147"/>
      <c r="H44" s="147"/>
      <c r="I44" s="144"/>
    </row>
    <row r="45" spans="1:9" ht="16.7" customHeight="1">
      <c r="A45" s="120"/>
      <c r="F45" s="120"/>
    </row>
    <row r="46" spans="1:9" ht="16.7" customHeight="1">
      <c r="A46" s="120"/>
      <c r="B46" s="155" t="s">
        <v>97</v>
      </c>
      <c r="F46" s="120"/>
    </row>
    <row r="47" spans="1:9" ht="16.7" customHeight="1">
      <c r="A47" s="120"/>
      <c r="B47" s="156" t="s">
        <v>98</v>
      </c>
    </row>
    <row r="48" spans="1:9" ht="16.7" customHeight="1">
      <c r="A48" s="120"/>
      <c r="B48" s="147" t="s">
        <v>34</v>
      </c>
      <c r="C48" s="174">
        <v>307509000</v>
      </c>
      <c r="D48" s="174">
        <v>335611000</v>
      </c>
      <c r="E48" s="174">
        <v>345833000</v>
      </c>
      <c r="F48" s="174">
        <v>341975000</v>
      </c>
      <c r="G48" s="174">
        <v>357184000</v>
      </c>
      <c r="H48" s="174">
        <v>378389000</v>
      </c>
      <c r="I48" s="91">
        <v>389886000</v>
      </c>
    </row>
    <row r="49" spans="1:9" ht="16.7" customHeight="1">
      <c r="A49" s="120"/>
      <c r="B49" s="120" t="s">
        <v>35</v>
      </c>
      <c r="C49" s="175">
        <v>43562000</v>
      </c>
      <c r="D49" s="175">
        <v>28370000</v>
      </c>
      <c r="E49" s="175">
        <v>17934000</v>
      </c>
      <c r="F49" s="175">
        <v>5073000</v>
      </c>
      <c r="G49" s="175">
        <v>48653000</v>
      </c>
      <c r="H49" s="175">
        <v>36872000</v>
      </c>
      <c r="I49" s="79">
        <v>27205000</v>
      </c>
    </row>
    <row r="50" spans="1:9" ht="16.7" customHeight="1">
      <c r="A50" s="120"/>
      <c r="B50" s="157" t="s">
        <v>7</v>
      </c>
      <c r="C50" s="176">
        <v>45884000</v>
      </c>
      <c r="D50" s="176">
        <v>39726000</v>
      </c>
      <c r="E50" s="176">
        <v>34163000</v>
      </c>
      <c r="F50" s="176">
        <v>30284000</v>
      </c>
      <c r="G50" s="176">
        <v>27391000</v>
      </c>
      <c r="H50" s="176">
        <v>25466000</v>
      </c>
      <c r="I50" s="106">
        <v>22704000</v>
      </c>
    </row>
    <row r="51" spans="1:9" ht="16.7" customHeight="1">
      <c r="A51" s="120"/>
      <c r="B51" s="177" t="s">
        <v>99</v>
      </c>
      <c r="C51" s="178">
        <v>396954000</v>
      </c>
      <c r="D51" s="178">
        <v>403706000</v>
      </c>
      <c r="E51" s="178">
        <v>397930000</v>
      </c>
      <c r="F51" s="178">
        <v>377332000</v>
      </c>
      <c r="G51" s="178">
        <v>433228000</v>
      </c>
      <c r="H51" s="178">
        <v>440727000</v>
      </c>
      <c r="I51" s="107">
        <v>439795000</v>
      </c>
    </row>
    <row r="52" spans="1:9" ht="6.6" customHeight="1">
      <c r="A52" s="120"/>
      <c r="B52" s="147"/>
      <c r="C52" s="147"/>
      <c r="D52" s="147"/>
      <c r="E52" s="147"/>
      <c r="F52" s="147"/>
      <c r="G52" s="147"/>
      <c r="H52" s="147"/>
      <c r="I52" s="111"/>
    </row>
    <row r="53" spans="1:9" ht="16.7" customHeight="1">
      <c r="A53" s="120"/>
      <c r="B53" s="120" t="s">
        <v>34</v>
      </c>
      <c r="C53" s="175">
        <v>19025000</v>
      </c>
      <c r="D53" s="175">
        <v>16096000</v>
      </c>
      <c r="E53" s="175">
        <v>17618000</v>
      </c>
      <c r="F53" s="175">
        <v>23610000</v>
      </c>
      <c r="G53" s="175">
        <v>14180000</v>
      </c>
      <c r="H53" s="175">
        <v>16561000</v>
      </c>
      <c r="I53" s="79">
        <v>12916000</v>
      </c>
    </row>
    <row r="54" spans="1:9" ht="16.7" customHeight="1">
      <c r="A54" s="120"/>
      <c r="B54" s="120" t="s">
        <v>35</v>
      </c>
      <c r="C54" s="175">
        <v>4100000</v>
      </c>
      <c r="D54" s="175">
        <v>6500000</v>
      </c>
      <c r="E54" s="175">
        <v>5711000</v>
      </c>
      <c r="F54" s="175">
        <v>6025000</v>
      </c>
      <c r="G54" s="175">
        <v>5533000</v>
      </c>
      <c r="H54" s="175">
        <v>4656000</v>
      </c>
      <c r="I54" s="79">
        <v>3290000</v>
      </c>
    </row>
    <row r="55" spans="1:9" ht="16.7" customHeight="1">
      <c r="B55" s="165" t="s">
        <v>100</v>
      </c>
      <c r="C55" s="180">
        <v>23125000</v>
      </c>
      <c r="D55" s="180">
        <v>22596000</v>
      </c>
      <c r="E55" s="180">
        <v>23329000</v>
      </c>
      <c r="F55" s="180">
        <v>29635000</v>
      </c>
      <c r="G55" s="180">
        <v>19713000</v>
      </c>
      <c r="H55" s="180">
        <v>21218000</v>
      </c>
      <c r="I55" s="104">
        <v>16206000</v>
      </c>
    </row>
    <row r="56" spans="1:9" ht="6.6" customHeight="1">
      <c r="I56" s="100"/>
    </row>
    <row r="57" spans="1:9" ht="16.7" customHeight="1">
      <c r="B57" s="120" t="s">
        <v>34</v>
      </c>
      <c r="C57" s="175">
        <v>326534000</v>
      </c>
      <c r="D57" s="175">
        <v>351707000</v>
      </c>
      <c r="E57" s="175">
        <v>363451000</v>
      </c>
      <c r="F57" s="175">
        <v>365584000</v>
      </c>
      <c r="G57" s="175">
        <v>371363000</v>
      </c>
      <c r="H57" s="175">
        <v>394950000</v>
      </c>
      <c r="I57" s="79">
        <v>402801000</v>
      </c>
    </row>
    <row r="58" spans="1:9" ht="16.7" customHeight="1">
      <c r="B58" s="120" t="s">
        <v>35</v>
      </c>
      <c r="C58" s="175">
        <v>47662000</v>
      </c>
      <c r="D58" s="175">
        <v>34870000</v>
      </c>
      <c r="E58" s="175">
        <v>23645000</v>
      </c>
      <c r="F58" s="175">
        <v>11098000</v>
      </c>
      <c r="G58" s="175">
        <v>54186000</v>
      </c>
      <c r="H58" s="175">
        <v>41528000</v>
      </c>
      <c r="I58" s="79">
        <v>30495000</v>
      </c>
    </row>
    <row r="59" spans="1:9" ht="16.7" customHeight="1">
      <c r="B59" s="159" t="s">
        <v>7</v>
      </c>
      <c r="C59" s="179">
        <v>45884000</v>
      </c>
      <c r="D59" s="179">
        <v>39726000</v>
      </c>
      <c r="E59" s="179">
        <v>34163000</v>
      </c>
      <c r="F59" s="179">
        <v>30284000</v>
      </c>
      <c r="G59" s="179">
        <v>27391000</v>
      </c>
      <c r="H59" s="179">
        <v>25466000</v>
      </c>
      <c r="I59" s="108">
        <v>22704000</v>
      </c>
    </row>
    <row r="60" spans="1:9" ht="16.7" customHeight="1">
      <c r="B60" s="160" t="s">
        <v>36</v>
      </c>
      <c r="C60" s="181">
        <v>420079000</v>
      </c>
      <c r="D60" s="181">
        <v>426302000</v>
      </c>
      <c r="E60" s="181">
        <v>421259000</v>
      </c>
      <c r="F60" s="181">
        <v>406966000</v>
      </c>
      <c r="G60" s="181">
        <v>452940000</v>
      </c>
      <c r="H60" s="181">
        <v>461944000</v>
      </c>
      <c r="I60" s="83">
        <v>456000000</v>
      </c>
    </row>
    <row r="61" spans="1:9" ht="16.7" customHeight="1">
      <c r="B61" s="147"/>
      <c r="C61" s="147"/>
      <c r="D61" s="147"/>
      <c r="E61" s="147"/>
      <c r="F61" s="147"/>
      <c r="G61" s="147"/>
      <c r="H61" s="147"/>
      <c r="I61" s="144"/>
    </row>
    <row r="62" spans="1:9" ht="16.7" customHeight="1"/>
    <row r="63" spans="1:9" ht="16.7" customHeight="1">
      <c r="B63" s="156" t="s">
        <v>101</v>
      </c>
    </row>
    <row r="64" spans="1:9" ht="16.7" customHeight="1">
      <c r="B64" s="147" t="s">
        <v>102</v>
      </c>
      <c r="C64" s="174">
        <v>196463000</v>
      </c>
      <c r="D64" s="174">
        <v>231520000</v>
      </c>
      <c r="E64" s="174">
        <v>230657000</v>
      </c>
      <c r="F64" s="174">
        <v>258908000</v>
      </c>
      <c r="G64" s="174">
        <v>242187000</v>
      </c>
      <c r="H64" s="174">
        <v>205820000</v>
      </c>
      <c r="I64" s="91">
        <v>180652000</v>
      </c>
    </row>
    <row r="65" spans="2:9" ht="16.7" customHeight="1">
      <c r="B65" s="159" t="s">
        <v>103</v>
      </c>
      <c r="C65" s="179">
        <v>150000000</v>
      </c>
      <c r="D65" s="179">
        <v>140930000</v>
      </c>
      <c r="E65" s="179">
        <v>121313000</v>
      </c>
      <c r="F65" s="179">
        <v>60000000</v>
      </c>
      <c r="G65" s="179">
        <v>60000000</v>
      </c>
      <c r="H65" s="179">
        <v>150000000</v>
      </c>
      <c r="I65" s="92">
        <v>150000000</v>
      </c>
    </row>
    <row r="66" spans="2:9" ht="16.7" customHeight="1" thickBot="1">
      <c r="B66" s="160" t="s">
        <v>104</v>
      </c>
      <c r="C66" s="182">
        <v>346463000</v>
      </c>
      <c r="D66" s="182">
        <v>372450000</v>
      </c>
      <c r="E66" s="182">
        <v>351970000</v>
      </c>
      <c r="F66" s="182">
        <v>318908000</v>
      </c>
      <c r="G66" s="182">
        <v>302187000</v>
      </c>
      <c r="H66" s="182">
        <v>355820000</v>
      </c>
      <c r="I66" s="83">
        <v>330652000</v>
      </c>
    </row>
  </sheetData>
  <mergeCells count="1">
    <mergeCell ref="B2:E2"/>
  </mergeCells>
  <pageMargins left="0.75" right="0.75" top="1" bottom="1" header="0.5" footer="0.5"/>
  <pageSetup paperSize="9" scale="73" orientation="portrait" r:id="rId1"/>
  <customProperties>
    <customPr name="_pios_id" r:id="rId2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3"/>
  <sheetViews>
    <sheetView showGridLines="0" showRuler="0" zoomScaleNormal="100" zoomScaleSheetLayoutView="100" workbookViewId="0"/>
  </sheetViews>
  <sheetFormatPr defaultColWidth="13.7109375" defaultRowHeight="12.75"/>
  <cols>
    <col min="1" max="1" width="2.85546875" style="119" customWidth="1"/>
    <col min="2" max="2" width="63.42578125" style="119" customWidth="1"/>
    <col min="3" max="8" width="10.42578125" style="119" customWidth="1"/>
    <col min="9" max="9" width="2.5703125" style="119" customWidth="1"/>
    <col min="10" max="16384" width="13.7109375" style="119"/>
  </cols>
  <sheetData>
    <row r="1" spans="1:10" ht="14.1" customHeight="1">
      <c r="A1" s="120"/>
      <c r="B1" s="120"/>
      <c r="C1" s="120"/>
      <c r="D1" s="120"/>
      <c r="E1" s="120"/>
      <c r="F1" s="120"/>
      <c r="G1" s="120"/>
      <c r="H1" s="120"/>
      <c r="I1" s="120"/>
    </row>
    <row r="2" spans="1:10" ht="22.5" customHeight="1">
      <c r="A2" s="120"/>
      <c r="B2" s="242" t="s">
        <v>105</v>
      </c>
      <c r="C2" s="242"/>
      <c r="D2" s="242"/>
      <c r="E2" s="242"/>
      <c r="F2" s="242"/>
      <c r="G2" s="120"/>
      <c r="H2" s="120"/>
      <c r="I2" s="120"/>
    </row>
    <row r="3" spans="1:10" ht="14.1" customHeight="1">
      <c r="A3" s="120"/>
      <c r="B3" s="142" t="str">
        <f>'1. Key figures table'!$B$3</f>
        <v>First quarter 2022 results</v>
      </c>
      <c r="C3" s="120"/>
      <c r="D3" s="120"/>
      <c r="E3" s="120"/>
      <c r="F3" s="120"/>
      <c r="G3" s="120"/>
      <c r="H3" s="120"/>
      <c r="I3" s="120"/>
    </row>
    <row r="4" spans="1:10" ht="15" customHeight="1" thickBot="1">
      <c r="A4" s="120"/>
      <c r="B4" s="129"/>
      <c r="C4" s="129"/>
      <c r="D4" s="129"/>
      <c r="E4" s="129"/>
      <c r="F4" s="129"/>
      <c r="G4" s="129"/>
      <c r="H4" s="129"/>
      <c r="I4" s="120"/>
    </row>
    <row r="5" spans="1:10" ht="16.7" customHeight="1" thickBot="1">
      <c r="A5" s="126"/>
      <c r="B5" s="219" t="s">
        <v>43</v>
      </c>
      <c r="C5" s="188" t="s">
        <v>44</v>
      </c>
      <c r="D5" s="188" t="s">
        <v>4</v>
      </c>
      <c r="E5" s="188" t="s">
        <v>45</v>
      </c>
      <c r="F5" s="188" t="s">
        <v>46</v>
      </c>
      <c r="G5" s="188" t="s">
        <v>47</v>
      </c>
      <c r="H5" s="6" t="s">
        <v>3</v>
      </c>
      <c r="I5" s="126"/>
    </row>
    <row r="6" spans="1:10" ht="14.1" customHeight="1">
      <c r="A6" s="120"/>
      <c r="B6" s="184" t="s">
        <v>106</v>
      </c>
      <c r="C6" s="189">
        <v>-78155000</v>
      </c>
      <c r="D6" s="189">
        <v>-14240000</v>
      </c>
      <c r="E6" s="189">
        <v>-21060000</v>
      </c>
      <c r="F6" s="189">
        <v>-22544000</v>
      </c>
      <c r="G6" s="189">
        <v>-35347000</v>
      </c>
      <c r="H6" s="112">
        <v>-19833000</v>
      </c>
      <c r="I6" s="126"/>
      <c r="J6" s="209"/>
    </row>
    <row r="7" spans="1:10" ht="14.1" customHeight="1">
      <c r="A7" s="120"/>
      <c r="B7" s="162" t="s">
        <v>107</v>
      </c>
      <c r="C7" s="154">
        <v>-1724000</v>
      </c>
      <c r="D7" s="154">
        <v>3084000</v>
      </c>
      <c r="E7" s="154">
        <v>-970000</v>
      </c>
      <c r="F7" s="154">
        <v>2753000</v>
      </c>
      <c r="G7" s="154">
        <v>3037000</v>
      </c>
      <c r="H7" s="79">
        <v>1392000</v>
      </c>
      <c r="I7" s="126"/>
      <c r="J7" s="209"/>
    </row>
    <row r="8" spans="1:10" ht="14.1" customHeight="1">
      <c r="A8" s="120"/>
      <c r="B8" s="162" t="s">
        <v>32</v>
      </c>
      <c r="C8" s="154">
        <v>70328000</v>
      </c>
      <c r="D8" s="154">
        <v>21520000</v>
      </c>
      <c r="E8" s="154">
        <v>18756000</v>
      </c>
      <c r="F8" s="154">
        <v>17210000</v>
      </c>
      <c r="G8" s="154">
        <v>16185000</v>
      </c>
      <c r="H8" s="79">
        <v>15244000</v>
      </c>
      <c r="I8" s="126"/>
      <c r="J8" s="209"/>
    </row>
    <row r="9" spans="1:10" ht="14.1" customHeight="1">
      <c r="A9" s="120"/>
      <c r="B9" s="162" t="s">
        <v>108</v>
      </c>
      <c r="C9" s="154">
        <v>498000</v>
      </c>
      <c r="D9" s="154">
        <v>759000</v>
      </c>
      <c r="E9" s="154">
        <v>-4277000</v>
      </c>
      <c r="F9" s="154">
        <v>-2166000</v>
      </c>
      <c r="G9" s="154">
        <v>-1790000</v>
      </c>
      <c r="H9" s="79">
        <v>-590400</v>
      </c>
      <c r="I9" s="126"/>
      <c r="J9" s="209"/>
    </row>
    <row r="10" spans="1:10" ht="14.1" customHeight="1">
      <c r="A10" s="120"/>
      <c r="B10" s="162" t="s">
        <v>109</v>
      </c>
      <c r="C10" s="154">
        <v>1876000</v>
      </c>
      <c r="D10" s="154">
        <v>1596000</v>
      </c>
      <c r="E10" s="154">
        <v>1457000</v>
      </c>
      <c r="F10" s="154">
        <v>955000</v>
      </c>
      <c r="G10" s="154">
        <v>1926000</v>
      </c>
      <c r="H10" s="79">
        <v>1774216</v>
      </c>
      <c r="I10" s="126"/>
      <c r="J10" s="209"/>
    </row>
    <row r="11" spans="1:10" ht="13.35" customHeight="1">
      <c r="A11" s="195"/>
      <c r="B11" s="162" t="s">
        <v>110</v>
      </c>
      <c r="C11" s="154"/>
      <c r="D11" s="154"/>
      <c r="E11" s="154">
        <v>-154000</v>
      </c>
      <c r="F11" s="154">
        <v>2000</v>
      </c>
      <c r="G11" s="154">
        <v>106000</v>
      </c>
      <c r="H11" s="79"/>
      <c r="I11" s="126"/>
      <c r="J11" s="209"/>
    </row>
    <row r="12" spans="1:10" ht="13.35" customHeight="1">
      <c r="A12" s="195"/>
      <c r="B12" s="162" t="s">
        <v>111</v>
      </c>
      <c r="C12" s="145"/>
      <c r="D12" s="145"/>
      <c r="E12" s="145"/>
      <c r="F12" s="145"/>
      <c r="G12" s="145"/>
      <c r="H12" s="100"/>
      <c r="I12" s="126"/>
      <c r="J12" s="209"/>
    </row>
    <row r="13" spans="1:10" ht="14.1" customHeight="1">
      <c r="A13" s="120"/>
      <c r="B13" s="185" t="s">
        <v>112</v>
      </c>
      <c r="C13" s="154">
        <v>756000</v>
      </c>
      <c r="D13" s="154">
        <v>3217000</v>
      </c>
      <c r="E13" s="154">
        <v>1019000</v>
      </c>
      <c r="F13" s="154">
        <v>4969000</v>
      </c>
      <c r="G13" s="154">
        <v>-433000</v>
      </c>
      <c r="H13" s="79">
        <v>2876000</v>
      </c>
      <c r="I13" s="126"/>
      <c r="J13" s="209"/>
    </row>
    <row r="14" spans="1:10" ht="14.1" customHeight="1">
      <c r="A14" s="120"/>
      <c r="B14" s="185" t="s">
        <v>113</v>
      </c>
      <c r="C14" s="154">
        <v>38061000</v>
      </c>
      <c r="D14" s="154">
        <v>-3447000</v>
      </c>
      <c r="E14" s="154">
        <v>12692000</v>
      </c>
      <c r="F14" s="154">
        <v>-61340000</v>
      </c>
      <c r="G14" s="154">
        <v>69978000</v>
      </c>
      <c r="H14" s="79">
        <v>-10310604</v>
      </c>
      <c r="I14" s="126"/>
      <c r="J14" s="209"/>
    </row>
    <row r="15" spans="1:10" ht="14.1" customHeight="1">
      <c r="A15" s="120"/>
      <c r="B15" s="185" t="s">
        <v>114</v>
      </c>
      <c r="C15" s="190">
        <v>4455000</v>
      </c>
      <c r="D15" s="190">
        <v>-11135000</v>
      </c>
      <c r="E15" s="190">
        <v>-19241000</v>
      </c>
      <c r="F15" s="190">
        <v>50777000</v>
      </c>
      <c r="G15" s="190">
        <v>11888000</v>
      </c>
      <c r="H15" s="72">
        <v>-6018000</v>
      </c>
      <c r="I15" s="126"/>
      <c r="J15" s="209"/>
    </row>
    <row r="16" spans="1:10" ht="15.75" customHeight="1" thickBot="1">
      <c r="A16" s="120"/>
      <c r="B16" s="220" t="s">
        <v>115</v>
      </c>
      <c r="C16" s="221">
        <v>36095000</v>
      </c>
      <c r="D16" s="221">
        <v>1354000</v>
      </c>
      <c r="E16" s="221">
        <v>-11778000</v>
      </c>
      <c r="F16" s="221">
        <v>-9384000</v>
      </c>
      <c r="G16" s="221">
        <v>65550000</v>
      </c>
      <c r="H16" s="214">
        <v>-15466000</v>
      </c>
      <c r="I16" s="215"/>
    </row>
    <row r="17" spans="1:9" ht="15" customHeight="1">
      <c r="A17" s="120"/>
      <c r="B17" s="162"/>
      <c r="C17" s="124"/>
      <c r="D17" s="124"/>
      <c r="E17" s="124"/>
      <c r="F17" s="124"/>
      <c r="G17" s="124"/>
      <c r="H17" s="222"/>
      <c r="I17" s="126"/>
    </row>
    <row r="18" spans="1:9" ht="14.1" customHeight="1">
      <c r="A18" s="120"/>
      <c r="B18" s="162" t="s">
        <v>116</v>
      </c>
      <c r="C18" s="154">
        <v>136000</v>
      </c>
      <c r="D18" s="154">
        <v>39000</v>
      </c>
      <c r="E18" s="154">
        <v>267000</v>
      </c>
      <c r="F18" s="154">
        <v>14000</v>
      </c>
      <c r="G18" s="154">
        <v>6000</v>
      </c>
      <c r="H18" s="79">
        <v>5000</v>
      </c>
      <c r="I18" s="126"/>
    </row>
    <row r="19" spans="1:9" ht="14.1" customHeight="1">
      <c r="A19" s="120"/>
      <c r="B19" s="162" t="s">
        <v>117</v>
      </c>
      <c r="C19" s="154">
        <v>-419000</v>
      </c>
      <c r="D19" s="154">
        <v>-437000</v>
      </c>
      <c r="E19" s="154">
        <v>-469000</v>
      </c>
      <c r="F19" s="154">
        <v>-418000</v>
      </c>
      <c r="G19" s="154">
        <v>-392000</v>
      </c>
      <c r="H19" s="79">
        <v>-365000</v>
      </c>
      <c r="I19" s="126"/>
    </row>
    <row r="20" spans="1:9" ht="14.1" customHeight="1">
      <c r="A20" s="120"/>
      <c r="B20" s="163" t="s">
        <v>118</v>
      </c>
      <c r="C20" s="190">
        <v>-678000</v>
      </c>
      <c r="D20" s="190">
        <v>-1736000</v>
      </c>
      <c r="E20" s="190">
        <v>-1078000</v>
      </c>
      <c r="F20" s="190">
        <v>-1109000</v>
      </c>
      <c r="G20" s="190">
        <v>-3646000</v>
      </c>
      <c r="H20" s="72">
        <v>-1107000</v>
      </c>
      <c r="I20" s="126"/>
    </row>
    <row r="21" spans="1:9" ht="14.1" customHeight="1" thickBot="1">
      <c r="A21" s="120"/>
      <c r="B21" s="220" t="s">
        <v>39</v>
      </c>
      <c r="C21" s="221">
        <v>35134000</v>
      </c>
      <c r="D21" s="221">
        <v>-780000</v>
      </c>
      <c r="E21" s="221">
        <v>-13058000</v>
      </c>
      <c r="F21" s="221">
        <v>-10897000</v>
      </c>
      <c r="G21" s="221">
        <v>61518000</v>
      </c>
      <c r="H21" s="214">
        <v>-16933000</v>
      </c>
      <c r="I21" s="215"/>
    </row>
    <row r="22" spans="1:9" ht="15" customHeight="1">
      <c r="A22" s="120"/>
      <c r="B22" s="162"/>
      <c r="C22" s="124"/>
      <c r="D22" s="124"/>
      <c r="E22" s="124"/>
      <c r="F22" s="124"/>
      <c r="G22" s="124"/>
      <c r="H22" s="222"/>
      <c r="I22" s="126"/>
    </row>
    <row r="23" spans="1:9" ht="14.1" customHeight="1">
      <c r="A23" s="120"/>
      <c r="B23" s="162" t="s">
        <v>40</v>
      </c>
      <c r="C23" s="154"/>
      <c r="D23" s="154"/>
      <c r="E23" s="154"/>
      <c r="F23" s="154"/>
      <c r="G23" s="154"/>
      <c r="H23" s="79">
        <v>-5053000</v>
      </c>
      <c r="I23" s="126"/>
    </row>
    <row r="24" spans="1:9" ht="14.1" customHeight="1">
      <c r="A24" s="120"/>
      <c r="B24" s="162" t="s">
        <v>41</v>
      </c>
      <c r="C24" s="154">
        <v>-1311000</v>
      </c>
      <c r="D24" s="154">
        <v>-3117000</v>
      </c>
      <c r="E24" s="154">
        <v>-2732000</v>
      </c>
      <c r="F24" s="154">
        <v>-2612000</v>
      </c>
      <c r="G24" s="154">
        <v>-4813000</v>
      </c>
      <c r="H24" s="79">
        <v>-1258000</v>
      </c>
      <c r="I24" s="126"/>
    </row>
    <row r="25" spans="1:9" ht="14.1" customHeight="1">
      <c r="A25" s="120"/>
      <c r="B25" s="162" t="s">
        <v>119</v>
      </c>
      <c r="C25" s="154"/>
      <c r="D25" s="154"/>
      <c r="E25" s="154"/>
      <c r="F25" s="154">
        <v>228000</v>
      </c>
      <c r="G25" s="154">
        <v>138000</v>
      </c>
      <c r="H25" s="79"/>
      <c r="I25" s="126"/>
    </row>
    <row r="26" spans="1:9" ht="14.1" customHeight="1">
      <c r="A26" s="120"/>
      <c r="B26" s="163" t="s">
        <v>120</v>
      </c>
      <c r="C26" s="190">
        <v>8218000</v>
      </c>
      <c r="D26" s="190">
        <v>21465000</v>
      </c>
      <c r="E26" s="190">
        <v>61465000</v>
      </c>
      <c r="F26" s="190"/>
      <c r="G26" s="190">
        <v>-90000000</v>
      </c>
      <c r="H26" s="72"/>
      <c r="I26" s="126"/>
    </row>
    <row r="27" spans="1:9" ht="15" customHeight="1" thickBot="1">
      <c r="A27" s="120"/>
      <c r="B27" s="220" t="s">
        <v>121</v>
      </c>
      <c r="C27" s="221">
        <v>6907000</v>
      </c>
      <c r="D27" s="221">
        <v>18348000</v>
      </c>
      <c r="E27" s="221">
        <v>58733000</v>
      </c>
      <c r="F27" s="221">
        <v>-2384000</v>
      </c>
      <c r="G27" s="221">
        <v>-94675000</v>
      </c>
      <c r="H27" s="214">
        <v>-6311000</v>
      </c>
      <c r="I27" s="215"/>
    </row>
    <row r="28" spans="1:9" ht="15" customHeight="1">
      <c r="A28" s="120"/>
      <c r="B28" s="120"/>
      <c r="C28" s="124"/>
      <c r="D28" s="124"/>
      <c r="E28" s="124"/>
      <c r="F28" s="124"/>
      <c r="G28" s="124"/>
      <c r="H28" s="222"/>
      <c r="I28" s="126"/>
    </row>
    <row r="29" spans="1:9" ht="15.75" customHeight="1">
      <c r="A29" s="120"/>
      <c r="B29" s="162" t="s">
        <v>122</v>
      </c>
      <c r="C29" s="154">
        <v>-4227000</v>
      </c>
      <c r="D29" s="154">
        <v>-3814000</v>
      </c>
      <c r="E29" s="154">
        <v>-3552000</v>
      </c>
      <c r="F29" s="154">
        <v>-3741000</v>
      </c>
      <c r="G29" s="154">
        <v>-3678000</v>
      </c>
      <c r="H29" s="79">
        <v>-3586000</v>
      </c>
      <c r="I29" s="126"/>
    </row>
    <row r="30" spans="1:9" ht="14.1" customHeight="1">
      <c r="A30" s="120"/>
      <c r="B30" s="162" t="s">
        <v>123</v>
      </c>
      <c r="C30" s="154">
        <v>147000</v>
      </c>
      <c r="D30" s="154">
        <v>577000</v>
      </c>
      <c r="E30" s="154">
        <v>3891000</v>
      </c>
      <c r="F30" s="154"/>
      <c r="G30" s="154">
        <v>93000</v>
      </c>
      <c r="H30" s="79">
        <v>1464000</v>
      </c>
      <c r="I30" s="126"/>
    </row>
    <row r="31" spans="1:9" ht="14.1" customHeight="1">
      <c r="A31" s="120"/>
      <c r="B31" s="163" t="s">
        <v>124</v>
      </c>
      <c r="C31" s="190"/>
      <c r="D31" s="190">
        <v>-17294000</v>
      </c>
      <c r="E31" s="190">
        <v>-16137000</v>
      </c>
      <c r="F31" s="190"/>
      <c r="G31" s="190"/>
      <c r="H31" s="72"/>
      <c r="I31" s="126"/>
    </row>
    <row r="32" spans="1:9" ht="14.1" customHeight="1" thickBot="1">
      <c r="A32" s="120"/>
      <c r="B32" s="220" t="s">
        <v>125</v>
      </c>
      <c r="C32" s="221">
        <v>-4080000</v>
      </c>
      <c r="D32" s="221">
        <v>-20531000</v>
      </c>
      <c r="E32" s="221">
        <v>-15798000</v>
      </c>
      <c r="F32" s="221">
        <v>-3741000</v>
      </c>
      <c r="G32" s="221">
        <v>-3585000</v>
      </c>
      <c r="H32" s="214">
        <v>-2122000</v>
      </c>
      <c r="I32" s="215"/>
    </row>
    <row r="33" spans="1:9" ht="14.1" customHeight="1">
      <c r="A33" s="120"/>
      <c r="B33" s="162"/>
      <c r="C33" s="124"/>
      <c r="D33" s="124"/>
      <c r="E33" s="223"/>
      <c r="F33" s="223"/>
      <c r="G33" s="223"/>
      <c r="H33" s="224"/>
      <c r="I33" s="126"/>
    </row>
    <row r="34" spans="1:9" ht="14.1" customHeight="1">
      <c r="A34" s="120"/>
      <c r="B34" s="172" t="s">
        <v>126</v>
      </c>
      <c r="C34" s="173">
        <v>37961000</v>
      </c>
      <c r="D34" s="173">
        <v>-2963000</v>
      </c>
      <c r="E34" s="173">
        <v>29877000</v>
      </c>
      <c r="F34" s="173">
        <v>-17022000</v>
      </c>
      <c r="G34" s="173">
        <v>-36742000</v>
      </c>
      <c r="H34" s="105">
        <v>-25366000</v>
      </c>
      <c r="I34" s="225"/>
    </row>
    <row r="35" spans="1:9" ht="14.1" customHeight="1">
      <c r="A35" s="120"/>
      <c r="B35" s="162" t="s">
        <v>127</v>
      </c>
      <c r="C35" s="154">
        <v>196463000</v>
      </c>
      <c r="D35" s="154">
        <v>231520000</v>
      </c>
      <c r="E35" s="154">
        <v>230657000</v>
      </c>
      <c r="F35" s="154">
        <v>258908000</v>
      </c>
      <c r="G35" s="154">
        <v>242187000</v>
      </c>
      <c r="H35" s="113">
        <v>205820000</v>
      </c>
      <c r="I35" s="126"/>
    </row>
    <row r="36" spans="1:9" ht="15" customHeight="1">
      <c r="A36" s="120"/>
      <c r="B36" s="159" t="s">
        <v>128</v>
      </c>
      <c r="C36" s="190">
        <v>-2904000</v>
      </c>
      <c r="D36" s="190">
        <v>2100000</v>
      </c>
      <c r="E36" s="190">
        <v>-1626000</v>
      </c>
      <c r="F36" s="190">
        <v>301000</v>
      </c>
      <c r="G36" s="190">
        <v>375000</v>
      </c>
      <c r="H36" s="92">
        <v>197979</v>
      </c>
      <c r="I36" s="126"/>
    </row>
    <row r="37" spans="1:9" ht="14.1" customHeight="1" thickBot="1">
      <c r="A37" s="120"/>
      <c r="B37" s="220" t="s">
        <v>102</v>
      </c>
      <c r="C37" s="221">
        <v>231520000</v>
      </c>
      <c r="D37" s="221">
        <v>230657000</v>
      </c>
      <c r="E37" s="221">
        <v>258908000</v>
      </c>
      <c r="F37" s="221">
        <v>242187000</v>
      </c>
      <c r="G37" s="221">
        <v>205820000</v>
      </c>
      <c r="H37" s="214">
        <v>180652000</v>
      </c>
      <c r="I37" s="215"/>
    </row>
    <row r="38" spans="1:9" ht="14.1" customHeight="1">
      <c r="A38" s="120"/>
      <c r="B38" s="172"/>
      <c r="C38" s="226"/>
      <c r="D38" s="124"/>
      <c r="E38" s="124"/>
      <c r="F38" s="124"/>
      <c r="G38" s="124"/>
      <c r="H38" s="111"/>
      <c r="I38" s="126"/>
    </row>
    <row r="39" spans="1:9" ht="14.1" customHeight="1">
      <c r="A39" s="120"/>
      <c r="B39" s="172" t="s">
        <v>129</v>
      </c>
      <c r="D39" s="145"/>
      <c r="E39" s="145"/>
      <c r="F39" s="145"/>
      <c r="G39" s="145"/>
      <c r="H39" s="100"/>
      <c r="I39" s="126"/>
    </row>
    <row r="40" spans="1:9" ht="14.1" customHeight="1">
      <c r="A40" s="120"/>
      <c r="B40" s="163" t="s">
        <v>82</v>
      </c>
      <c r="C40" s="190">
        <v>140930000</v>
      </c>
      <c r="D40" s="190">
        <v>121313000</v>
      </c>
      <c r="E40" s="190">
        <v>60000000</v>
      </c>
      <c r="F40" s="190">
        <v>60000000</v>
      </c>
      <c r="G40" s="190">
        <v>150000000</v>
      </c>
      <c r="H40" s="92">
        <v>150000000</v>
      </c>
      <c r="I40" s="126"/>
    </row>
    <row r="41" spans="1:9" ht="14.1" customHeight="1" thickBot="1">
      <c r="A41" s="120"/>
      <c r="B41" s="220" t="s">
        <v>101</v>
      </c>
      <c r="C41" s="221">
        <v>372450000</v>
      </c>
      <c r="D41" s="221">
        <v>351970000</v>
      </c>
      <c r="E41" s="221">
        <v>318908000</v>
      </c>
      <c r="F41" s="221">
        <v>302187000</v>
      </c>
      <c r="G41" s="221">
        <v>355820000</v>
      </c>
      <c r="H41" s="214">
        <v>330652000</v>
      </c>
      <c r="I41" s="215"/>
    </row>
    <row r="42" spans="1:9" ht="16.7" customHeight="1">
      <c r="A42" s="120"/>
      <c r="B42" s="162"/>
      <c r="C42" s="124"/>
      <c r="D42" s="124"/>
      <c r="E42" s="223"/>
      <c r="F42" s="223"/>
      <c r="G42" s="223"/>
      <c r="H42" s="171"/>
      <c r="I42" s="126"/>
    </row>
    <row r="43" spans="1:9" ht="16.7" customHeight="1">
      <c r="A43" s="120"/>
      <c r="E43" s="126"/>
      <c r="F43" s="126"/>
      <c r="G43" s="126"/>
      <c r="I43" s="126"/>
    </row>
    <row r="44" spans="1:9" ht="16.7" customHeight="1">
      <c r="A44" s="120"/>
      <c r="B44" s="186" t="s">
        <v>97</v>
      </c>
      <c r="E44" s="126"/>
      <c r="F44" s="126"/>
      <c r="G44" s="126"/>
      <c r="I44" s="126"/>
    </row>
    <row r="45" spans="1:9" ht="15" customHeight="1">
      <c r="A45" s="120"/>
      <c r="B45" s="197" t="s">
        <v>38</v>
      </c>
      <c r="E45" s="227"/>
      <c r="F45" s="227"/>
      <c r="G45" s="227"/>
      <c r="I45" s="126"/>
    </row>
    <row r="46" spans="1:9" ht="14.1" customHeight="1">
      <c r="A46" s="120"/>
      <c r="B46" s="228" t="s">
        <v>39</v>
      </c>
      <c r="C46" s="198">
        <v>35134000</v>
      </c>
      <c r="D46" s="192">
        <v>-780000</v>
      </c>
      <c r="E46" s="192">
        <v>-13058000</v>
      </c>
      <c r="F46" s="192">
        <v>-10897000</v>
      </c>
      <c r="G46" s="192">
        <v>61518000</v>
      </c>
      <c r="H46" s="114">
        <v>-16933000</v>
      </c>
      <c r="I46" s="120"/>
    </row>
    <row r="47" spans="1:9" ht="14.1" customHeight="1">
      <c r="A47" s="120"/>
      <c r="B47" s="120" t="s">
        <v>40</v>
      </c>
      <c r="C47" s="175"/>
      <c r="D47" s="154"/>
      <c r="E47" s="154"/>
      <c r="F47" s="154"/>
      <c r="G47" s="154"/>
      <c r="H47" s="79">
        <v>-5053000</v>
      </c>
      <c r="I47" s="120"/>
    </row>
    <row r="48" spans="1:9" ht="14.1" customHeight="1">
      <c r="A48" s="120"/>
      <c r="B48" s="159" t="s">
        <v>41</v>
      </c>
      <c r="C48" s="193">
        <v>-1311000</v>
      </c>
      <c r="D48" s="194">
        <v>-3117000</v>
      </c>
      <c r="E48" s="194">
        <v>-2732000</v>
      </c>
      <c r="F48" s="194">
        <v>-2612000</v>
      </c>
      <c r="G48" s="194">
        <v>-4813000</v>
      </c>
      <c r="H48" s="115">
        <v>-1258000</v>
      </c>
      <c r="I48" s="120"/>
    </row>
    <row r="49" spans="2:9" ht="15" customHeight="1">
      <c r="B49" s="165" t="s">
        <v>130</v>
      </c>
      <c r="C49" s="191">
        <v>33823000</v>
      </c>
      <c r="D49" s="192">
        <v>-3897000</v>
      </c>
      <c r="E49" s="192">
        <v>-15790000</v>
      </c>
      <c r="F49" s="192">
        <v>-13509000</v>
      </c>
      <c r="G49" s="192">
        <v>56705000</v>
      </c>
      <c r="H49" s="114">
        <v>-23244000</v>
      </c>
    </row>
    <row r="50" spans="2:9" ht="15" customHeight="1">
      <c r="B50" s="229" t="s">
        <v>131</v>
      </c>
      <c r="C50" s="230">
        <v>0.27</v>
      </c>
      <c r="D50" s="231">
        <v>-0.03</v>
      </c>
      <c r="E50" s="231">
        <v>-0.12</v>
      </c>
      <c r="F50" s="231">
        <v>-0.11</v>
      </c>
      <c r="G50" s="231">
        <v>0.49</v>
      </c>
      <c r="H50" s="232">
        <v>-0.18</v>
      </c>
      <c r="I50" s="233"/>
    </row>
    <row r="51" spans="2:9" ht="15" customHeight="1">
      <c r="B51" s="234"/>
      <c r="C51" s="235"/>
      <c r="D51" s="235"/>
      <c r="E51" s="235"/>
      <c r="F51" s="235"/>
      <c r="G51" s="235"/>
      <c r="H51" s="235"/>
    </row>
    <row r="52" spans="2:9" ht="15" customHeight="1"/>
    <row r="53" spans="2:9" ht="15" customHeight="1"/>
  </sheetData>
  <mergeCells count="1">
    <mergeCell ref="B2:F2"/>
  </mergeCells>
  <pageMargins left="0.75" right="0.75" top="1" bottom="1" header="0.5" footer="0.5"/>
  <pageSetup paperSize="9" scale="5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89"/>
  <sheetViews>
    <sheetView showGridLines="0" showRuler="0" zoomScaleNormal="100" workbookViewId="0"/>
  </sheetViews>
  <sheetFormatPr defaultColWidth="13.7109375" defaultRowHeight="12.75"/>
  <cols>
    <col min="1" max="1" width="2.85546875" style="119" customWidth="1"/>
    <col min="2" max="2" width="64.5703125" style="119" customWidth="1"/>
    <col min="3" max="8" width="11.5703125" style="119" customWidth="1"/>
    <col min="9" max="16384" width="13.7109375" style="119"/>
  </cols>
  <sheetData>
    <row r="1" spans="2:8" ht="16.7" customHeight="1"/>
    <row r="2" spans="2:8" ht="23.25" customHeight="1">
      <c r="B2" s="238" t="s">
        <v>132</v>
      </c>
      <c r="C2" s="238"/>
      <c r="D2" s="238"/>
    </row>
    <row r="3" spans="2:8" ht="16.7" customHeight="1">
      <c r="B3" s="142" t="str">
        <f>'1. Key figures table'!$B$3</f>
        <v>First quarter 2022 results</v>
      </c>
    </row>
    <row r="4" spans="2:8" ht="16.7" customHeight="1"/>
    <row r="5" spans="2:8" ht="16.7" customHeight="1">
      <c r="B5" s="199" t="s">
        <v>43</v>
      </c>
      <c r="C5" s="188" t="s">
        <v>44</v>
      </c>
      <c r="D5" s="188" t="s">
        <v>4</v>
      </c>
      <c r="E5" s="188" t="s">
        <v>45</v>
      </c>
      <c r="F5" s="188" t="s">
        <v>46</v>
      </c>
      <c r="G5" s="188" t="s">
        <v>47</v>
      </c>
      <c r="H5" s="6" t="s">
        <v>3</v>
      </c>
    </row>
    <row r="6" spans="2:8" ht="16.7" customHeight="1">
      <c r="B6" s="183" t="s">
        <v>133</v>
      </c>
      <c r="C6" s="200">
        <f>'2. Cons Stat of Income'!C11</f>
        <v>125434000</v>
      </c>
      <c r="D6" s="200">
        <f>'2. Cons Stat of Income'!D11</f>
        <v>131191000</v>
      </c>
      <c r="E6" s="200">
        <f>'2. Cons Stat of Income'!E11</f>
        <v>133102000</v>
      </c>
      <c r="F6" s="200">
        <f>'2. Cons Stat of Income'!F11</f>
        <v>127469000</v>
      </c>
      <c r="G6" s="200">
        <f>'2. Cons Stat of Income'!G11</f>
        <v>115164000</v>
      </c>
      <c r="H6" s="116">
        <f>'2. Cons Stat of Income'!H11</f>
        <v>128449000</v>
      </c>
    </row>
    <row r="7" spans="2:8" ht="16.7" customHeight="1">
      <c r="B7" s="158" t="s">
        <v>34</v>
      </c>
      <c r="C7" s="175">
        <f>'2. Cons Stat of Income'!C7</f>
        <v>59843000</v>
      </c>
      <c r="D7" s="175">
        <f>'2. Cons Stat of Income'!D7</f>
        <v>62654000</v>
      </c>
      <c r="E7" s="175">
        <f>'2. Cons Stat of Income'!E7</f>
        <v>60983000</v>
      </c>
      <c r="F7" s="175">
        <f>'2. Cons Stat of Income'!F7</f>
        <v>52368000</v>
      </c>
      <c r="G7" s="175">
        <f>'2. Cons Stat of Income'!G7</f>
        <v>47063000</v>
      </c>
      <c r="H7" s="79">
        <f>'2. Cons Stat of Income'!H7</f>
        <v>60511000</v>
      </c>
    </row>
    <row r="8" spans="2:8" ht="16.7" customHeight="1">
      <c r="B8" s="158" t="s">
        <v>35</v>
      </c>
      <c r="C8" s="175">
        <f>'2. Cons Stat of Income'!C8</f>
        <v>41651000</v>
      </c>
      <c r="D8" s="175">
        <f>'2. Cons Stat of Income'!D8</f>
        <v>42142000</v>
      </c>
      <c r="E8" s="175">
        <f>'2. Cons Stat of Income'!E8</f>
        <v>42267000</v>
      </c>
      <c r="F8" s="175">
        <f>'2. Cons Stat of Income'!F8</f>
        <v>42994000</v>
      </c>
      <c r="G8" s="175">
        <f>'2. Cons Stat of Income'!G8</f>
        <v>43513000</v>
      </c>
      <c r="H8" s="79">
        <f>'2. Cons Stat of Income'!H8</f>
        <v>44733000</v>
      </c>
    </row>
    <row r="9" spans="2:8" ht="16.7" customHeight="1">
      <c r="B9" s="158" t="s">
        <v>7</v>
      </c>
      <c r="C9" s="175">
        <f>'2. Cons Stat of Income'!C10</f>
        <v>23940000</v>
      </c>
      <c r="D9" s="175">
        <f>'2. Cons Stat of Income'!D10</f>
        <v>26395000</v>
      </c>
      <c r="E9" s="175">
        <f>'2. Cons Stat of Income'!E10</f>
        <v>29853000</v>
      </c>
      <c r="F9" s="175">
        <f>'2. Cons Stat of Income'!F10</f>
        <v>32108000</v>
      </c>
      <c r="G9" s="175">
        <f>'2. Cons Stat of Income'!G10</f>
        <v>24586000</v>
      </c>
      <c r="H9" s="79">
        <f>'2. Cons Stat of Income'!H10</f>
        <v>23205000</v>
      </c>
    </row>
    <row r="10" spans="2:8" ht="5.85" customHeight="1">
      <c r="C10" s="120"/>
      <c r="G10" s="120"/>
      <c r="H10" s="100"/>
    </row>
    <row r="11" spans="2:8" ht="16.7" customHeight="1">
      <c r="B11" s="143" t="s">
        <v>134</v>
      </c>
      <c r="C11" s="201">
        <f t="shared" ref="C11:H11" si="0">SUM(C12:C14)</f>
        <v>6223000</v>
      </c>
      <c r="D11" s="201">
        <f t="shared" si="0"/>
        <v>-5044000</v>
      </c>
      <c r="E11" s="201">
        <f t="shared" si="0"/>
        <v>-14293000</v>
      </c>
      <c r="F11" s="201">
        <f t="shared" si="0"/>
        <v>45974000</v>
      </c>
      <c r="G11" s="201">
        <f t="shared" si="0"/>
        <v>9004000</v>
      </c>
      <c r="H11" s="105">
        <f t="shared" si="0"/>
        <v>-5944000</v>
      </c>
    </row>
    <row r="12" spans="2:8" ht="16.7" customHeight="1">
      <c r="B12" s="158" t="s">
        <v>34</v>
      </c>
      <c r="C12" s="175">
        <f>'3. Cons Balance Sheet'!D57-'3. Cons Balance Sheet'!C57</f>
        <v>25173000</v>
      </c>
      <c r="D12" s="175">
        <f>'3. Cons Balance Sheet'!E57-'3. Cons Balance Sheet'!D57</f>
        <v>11744000</v>
      </c>
      <c r="E12" s="175">
        <f>'3. Cons Balance Sheet'!F57-'3. Cons Balance Sheet'!E57</f>
        <v>2133000</v>
      </c>
      <c r="F12" s="175">
        <f>'3. Cons Balance Sheet'!G57-'3. Cons Balance Sheet'!F57</f>
        <v>5779000</v>
      </c>
      <c r="G12" s="175">
        <f>'3. Cons Balance Sheet'!H57-'3. Cons Balance Sheet'!G57</f>
        <v>23587000</v>
      </c>
      <c r="H12" s="79">
        <f>'3. Cons Balance Sheet'!I57-'3. Cons Balance Sheet'!H57</f>
        <v>7851000</v>
      </c>
    </row>
    <row r="13" spans="2:8" ht="16.7" customHeight="1">
      <c r="B13" s="158" t="s">
        <v>35</v>
      </c>
      <c r="C13" s="175">
        <f>'3. Cons Balance Sheet'!D58-'3. Cons Balance Sheet'!C58</f>
        <v>-12792000</v>
      </c>
      <c r="D13" s="175">
        <f>'3. Cons Balance Sheet'!E58-'3. Cons Balance Sheet'!D58</f>
        <v>-11225000</v>
      </c>
      <c r="E13" s="175">
        <f>'3. Cons Balance Sheet'!F58-'3. Cons Balance Sheet'!E58</f>
        <v>-12547000</v>
      </c>
      <c r="F13" s="175">
        <f>'3. Cons Balance Sheet'!G58-'3. Cons Balance Sheet'!F58</f>
        <v>43088000</v>
      </c>
      <c r="G13" s="175">
        <f>'3. Cons Balance Sheet'!H58-'3. Cons Balance Sheet'!G58</f>
        <v>-12658000</v>
      </c>
      <c r="H13" s="79">
        <f>'3. Cons Balance Sheet'!I58-'3. Cons Balance Sheet'!H58</f>
        <v>-11033000</v>
      </c>
    </row>
    <row r="14" spans="2:8" ht="16.7" customHeight="1">
      <c r="B14" s="158" t="s">
        <v>7</v>
      </c>
      <c r="C14" s="175">
        <f>'3. Cons Balance Sheet'!D59-'3. Cons Balance Sheet'!C59</f>
        <v>-6158000</v>
      </c>
      <c r="D14" s="175">
        <f>'3. Cons Balance Sheet'!E59-'3. Cons Balance Sheet'!D59</f>
        <v>-5563000</v>
      </c>
      <c r="E14" s="175">
        <f>'3. Cons Balance Sheet'!F59-'3. Cons Balance Sheet'!E59</f>
        <v>-3879000</v>
      </c>
      <c r="F14" s="175">
        <f>'3. Cons Balance Sheet'!G59-'3. Cons Balance Sheet'!F59</f>
        <v>-2893000</v>
      </c>
      <c r="G14" s="175">
        <f>'3. Cons Balance Sheet'!H59-'3. Cons Balance Sheet'!G59</f>
        <v>-1925000</v>
      </c>
      <c r="H14" s="79">
        <f>'3. Cons Balance Sheet'!I59-'3. Cons Balance Sheet'!H59</f>
        <v>-2762000</v>
      </c>
    </row>
    <row r="15" spans="2:8" ht="5.85" customHeight="1">
      <c r="C15" s="159"/>
      <c r="G15" s="159"/>
      <c r="H15" s="109"/>
    </row>
    <row r="16" spans="2:8" ht="16.7" customHeight="1">
      <c r="B16" s="165" t="s">
        <v>135</v>
      </c>
      <c r="C16" s="180">
        <f t="shared" ref="C16:H16" si="1">C11+C6</f>
        <v>131657000</v>
      </c>
      <c r="D16" s="180">
        <f t="shared" si="1"/>
        <v>126147000</v>
      </c>
      <c r="E16" s="180">
        <f t="shared" si="1"/>
        <v>118809000</v>
      </c>
      <c r="F16" s="180">
        <f t="shared" si="1"/>
        <v>173443000</v>
      </c>
      <c r="G16" s="180">
        <f t="shared" si="1"/>
        <v>124168000</v>
      </c>
      <c r="H16" s="104">
        <f t="shared" si="1"/>
        <v>122505000</v>
      </c>
    </row>
    <row r="17" spans="2:20" ht="16.7" customHeight="1">
      <c r="B17" s="158" t="s">
        <v>34</v>
      </c>
      <c r="C17" s="175">
        <f t="shared" ref="C17:H19" si="2">C7+C12</f>
        <v>85016000</v>
      </c>
      <c r="D17" s="175">
        <f t="shared" si="2"/>
        <v>74398000</v>
      </c>
      <c r="E17" s="175">
        <f t="shared" si="2"/>
        <v>63116000</v>
      </c>
      <c r="F17" s="175">
        <f t="shared" si="2"/>
        <v>58147000</v>
      </c>
      <c r="G17" s="175">
        <f t="shared" si="2"/>
        <v>70650000</v>
      </c>
      <c r="H17" s="79">
        <f t="shared" si="2"/>
        <v>68362000</v>
      </c>
    </row>
    <row r="18" spans="2:20" ht="16.7" customHeight="1">
      <c r="B18" s="158" t="s">
        <v>35</v>
      </c>
      <c r="C18" s="175">
        <f t="shared" si="2"/>
        <v>28859000</v>
      </c>
      <c r="D18" s="175">
        <f t="shared" si="2"/>
        <v>30917000</v>
      </c>
      <c r="E18" s="175">
        <f t="shared" si="2"/>
        <v>29720000</v>
      </c>
      <c r="F18" s="175">
        <f t="shared" si="2"/>
        <v>86082000</v>
      </c>
      <c r="G18" s="175">
        <f t="shared" si="2"/>
        <v>30855000</v>
      </c>
      <c r="H18" s="79">
        <f t="shared" si="2"/>
        <v>33700000</v>
      </c>
    </row>
    <row r="19" spans="2:20" ht="16.7" customHeight="1">
      <c r="B19" s="158" t="s">
        <v>7</v>
      </c>
      <c r="C19" s="175">
        <f t="shared" si="2"/>
        <v>17782000</v>
      </c>
      <c r="D19" s="175">
        <f t="shared" si="2"/>
        <v>20832000</v>
      </c>
      <c r="E19" s="175">
        <f t="shared" si="2"/>
        <v>25974000</v>
      </c>
      <c r="F19" s="175">
        <f t="shared" si="2"/>
        <v>29215000</v>
      </c>
      <c r="G19" s="175">
        <f t="shared" si="2"/>
        <v>22661000</v>
      </c>
      <c r="H19" s="79">
        <f t="shared" si="2"/>
        <v>20443000</v>
      </c>
    </row>
    <row r="20" spans="2:20" ht="5.85" customHeight="1">
      <c r="C20" s="120"/>
      <c r="H20" s="100"/>
    </row>
    <row r="21" spans="2:20" ht="16.7" customHeight="1">
      <c r="B21" s="158" t="s">
        <v>48</v>
      </c>
      <c r="C21" s="175">
        <f>'2. Cons Stat of Income'!C12</f>
        <v>22381000</v>
      </c>
      <c r="D21" s="175">
        <f>'2. Cons Stat of Income'!D12</f>
        <v>24681000</v>
      </c>
      <c r="E21" s="175">
        <f>'2. Cons Stat of Income'!E12</f>
        <v>30367000</v>
      </c>
      <c r="F21" s="175">
        <f>'2. Cons Stat of Income'!F12</f>
        <v>23842000</v>
      </c>
      <c r="G21" s="175">
        <f>'2. Cons Stat of Income'!G12</f>
        <v>20931000</v>
      </c>
      <c r="H21" s="79">
        <f>'2. Cons Stat of Income'!H12</f>
        <v>19313000</v>
      </c>
    </row>
    <row r="22" spans="2:20" ht="5.85" customHeight="1">
      <c r="C22" s="159"/>
      <c r="H22" s="102"/>
    </row>
    <row r="23" spans="2:20" ht="16.7" customHeight="1">
      <c r="B23" s="165" t="s">
        <v>136</v>
      </c>
      <c r="C23" s="180">
        <f t="shared" ref="C23:H23" si="3">C16-C21</f>
        <v>109276000</v>
      </c>
      <c r="D23" s="180">
        <f t="shared" si="3"/>
        <v>101466000</v>
      </c>
      <c r="E23" s="180">
        <f t="shared" si="3"/>
        <v>88442000</v>
      </c>
      <c r="F23" s="180">
        <f t="shared" si="3"/>
        <v>149601000</v>
      </c>
      <c r="G23" s="180">
        <f t="shared" si="3"/>
        <v>103237000</v>
      </c>
      <c r="H23" s="104">
        <f t="shared" si="3"/>
        <v>103192000</v>
      </c>
    </row>
    <row r="24" spans="2:20" ht="5.85" customHeight="1">
      <c r="C24" s="159"/>
      <c r="H24" s="109"/>
    </row>
    <row r="25" spans="2:20" ht="16.7" customHeight="1">
      <c r="B25" s="165" t="s">
        <v>137</v>
      </c>
      <c r="C25" s="180">
        <f t="shared" ref="C25:H25" si="4">SUM(C26:C28)</f>
        <v>116418000</v>
      </c>
      <c r="D25" s="180">
        <f t="shared" si="4"/>
        <v>106161000</v>
      </c>
      <c r="E25" s="180">
        <f t="shared" si="4"/>
        <v>111323000</v>
      </c>
      <c r="F25" s="180">
        <f t="shared" si="4"/>
        <v>115314000</v>
      </c>
      <c r="G25" s="180">
        <f t="shared" si="4"/>
        <v>121886000</v>
      </c>
      <c r="H25" s="104">
        <f t="shared" si="4"/>
        <v>123622000</v>
      </c>
    </row>
    <row r="26" spans="2:20" ht="16.7" customHeight="1">
      <c r="B26" s="158" t="s">
        <v>27</v>
      </c>
      <c r="C26" s="175">
        <f>'2. Cons Stat of Income'!C20-'4. Cons Stat of CF'!C8</f>
        <v>110880000</v>
      </c>
      <c r="D26" s="175">
        <f>'2. Cons Stat of Income'!D20-'4. Cons Stat of CF'!D8</f>
        <v>99230000</v>
      </c>
      <c r="E26" s="175">
        <f>'2. Cons Stat of Income'!E20-'4. Cons Stat of CF'!E8</f>
        <v>105039000</v>
      </c>
      <c r="F26" s="175">
        <f>'2. Cons Stat of Income'!F20-'4. Cons Stat of CF'!F8</f>
        <v>108961000</v>
      </c>
      <c r="G26" s="175">
        <f>'2. Cons Stat of Income'!G20-'4. Cons Stat of CF'!G8</f>
        <v>113395000</v>
      </c>
      <c r="H26" s="79">
        <f>'2. Cons Stat of Income'!H20-'4. Cons Stat of CF'!H8</f>
        <v>113725000</v>
      </c>
      <c r="P26" s="209"/>
      <c r="Q26" s="209"/>
      <c r="R26" s="209"/>
      <c r="S26" s="209"/>
      <c r="T26" s="209"/>
    </row>
    <row r="27" spans="2:20" ht="16.7" customHeight="1">
      <c r="B27" s="158" t="s">
        <v>138</v>
      </c>
      <c r="C27" s="175">
        <f>-('4. Cons Stat of CF'!C23+'4. Cons Stat of CF'!C24)</f>
        <v>1311000</v>
      </c>
      <c r="D27" s="175">
        <f>-('4. Cons Stat of CF'!D23+'4. Cons Stat of CF'!D24)</f>
        <v>3117000</v>
      </c>
      <c r="E27" s="175">
        <f>-('4. Cons Stat of CF'!E23+'4. Cons Stat of CF'!E24)</f>
        <v>2732000</v>
      </c>
      <c r="F27" s="175">
        <f>-('4. Cons Stat of CF'!F23+'4. Cons Stat of CF'!F24)</f>
        <v>2612000</v>
      </c>
      <c r="G27" s="175">
        <f>-('4. Cons Stat of CF'!G23+'4. Cons Stat of CF'!G24)</f>
        <v>4813000</v>
      </c>
      <c r="H27" s="79">
        <f>-('4. Cons Stat of CF'!H23+'4. Cons Stat of CF'!H24)</f>
        <v>6311000</v>
      </c>
      <c r="P27" s="209"/>
      <c r="Q27" s="209"/>
      <c r="R27" s="209"/>
      <c r="S27" s="209"/>
      <c r="T27" s="209"/>
    </row>
    <row r="28" spans="2:20" ht="16.7" customHeight="1">
      <c r="B28" s="158" t="s">
        <v>139</v>
      </c>
      <c r="C28" s="175">
        <f>-'4. Cons Stat of CF'!C29</f>
        <v>4227000</v>
      </c>
      <c r="D28" s="175">
        <f>-'4. Cons Stat of CF'!D29</f>
        <v>3814000</v>
      </c>
      <c r="E28" s="175">
        <f>-'4. Cons Stat of CF'!E29</f>
        <v>3552000</v>
      </c>
      <c r="F28" s="175">
        <f>-'4. Cons Stat of CF'!F29</f>
        <v>3741000</v>
      </c>
      <c r="G28" s="175">
        <f>-'4. Cons Stat of CF'!G29</f>
        <v>3678000</v>
      </c>
      <c r="H28" s="79">
        <f>-'4. Cons Stat of CF'!H29</f>
        <v>3586000</v>
      </c>
      <c r="P28" s="209"/>
      <c r="Q28" s="209"/>
      <c r="R28" s="209"/>
      <c r="S28" s="209"/>
      <c r="T28" s="209"/>
    </row>
    <row r="29" spans="2:20" ht="5.85" customHeight="1">
      <c r="C29" s="159"/>
      <c r="H29" s="102"/>
    </row>
    <row r="30" spans="2:20" ht="16.7" customHeight="1">
      <c r="B30" s="202" t="s">
        <v>140</v>
      </c>
      <c r="C30" s="203">
        <f t="shared" ref="C30:H30" si="5">C23-C25</f>
        <v>-7142000</v>
      </c>
      <c r="D30" s="203">
        <f t="shared" si="5"/>
        <v>-4695000</v>
      </c>
      <c r="E30" s="203">
        <f t="shared" si="5"/>
        <v>-22881000</v>
      </c>
      <c r="F30" s="203">
        <f t="shared" si="5"/>
        <v>34287000</v>
      </c>
      <c r="G30" s="203">
        <f t="shared" si="5"/>
        <v>-18649000</v>
      </c>
      <c r="H30" s="117">
        <f t="shared" si="5"/>
        <v>-20430000</v>
      </c>
    </row>
    <row r="31" spans="2:20" ht="16.7" customHeight="1">
      <c r="B31" s="187"/>
      <c r="C31" s="187"/>
      <c r="D31" s="187"/>
      <c r="E31" s="187"/>
      <c r="F31" s="187"/>
      <c r="G31" s="187"/>
      <c r="H31" s="208"/>
    </row>
    <row r="32" spans="2:20" ht="16.7" customHeight="1">
      <c r="C32" s="120"/>
      <c r="G32" s="120"/>
    </row>
    <row r="33" spans="2:8" ht="16.7" customHeight="1">
      <c r="B33" s="155" t="s">
        <v>141</v>
      </c>
      <c r="C33" s="120"/>
      <c r="G33" s="120"/>
    </row>
    <row r="34" spans="2:8" ht="16.7" customHeight="1">
      <c r="B34" s="204" t="s">
        <v>142</v>
      </c>
      <c r="C34" s="204"/>
      <c r="G34" s="204"/>
    </row>
    <row r="35" spans="2:8" ht="16.7" customHeight="1">
      <c r="B35" s="187" t="s">
        <v>143</v>
      </c>
      <c r="C35" s="205">
        <f>SUM('4. Cons Stat of CF'!C13:C15)-C11</f>
        <v>37049000</v>
      </c>
      <c r="D35" s="205">
        <f>SUM('4. Cons Stat of CF'!D13:D15)-D11</f>
        <v>-6321000</v>
      </c>
      <c r="E35" s="205">
        <f>SUM('4. Cons Stat of CF'!E13:E15)-E11</f>
        <v>8763000</v>
      </c>
      <c r="F35" s="205">
        <f>SUM('4. Cons Stat of CF'!F13:F15)-F11</f>
        <v>-51568000</v>
      </c>
      <c r="G35" s="205">
        <f>SUM('4. Cons Stat of CF'!G13:G15)-G11</f>
        <v>72429000</v>
      </c>
      <c r="H35" s="112">
        <f>SUM('4. Cons Stat of CF'!H13:H15)-H11</f>
        <v>-7508604</v>
      </c>
    </row>
    <row r="36" spans="2:8" ht="16.7" customHeight="1">
      <c r="B36" s="158" t="s">
        <v>144</v>
      </c>
      <c r="C36" s="175">
        <f>SUM('4. Cons Stat of CF'!C18:C20)</f>
        <v>-961000</v>
      </c>
      <c r="D36" s="175">
        <f>SUM('4. Cons Stat of CF'!D18:D20)</f>
        <v>-2134000</v>
      </c>
      <c r="E36" s="175">
        <f>SUM('4. Cons Stat of CF'!E18:E20)</f>
        <v>-1280000</v>
      </c>
      <c r="F36" s="175">
        <f>SUM('4. Cons Stat of CF'!F18:F20)</f>
        <v>-1513000</v>
      </c>
      <c r="G36" s="175">
        <f>SUM('4. Cons Stat of CF'!G18:G20)</f>
        <v>-4032000</v>
      </c>
      <c r="H36" s="113">
        <f>SUM('4. Cons Stat of CF'!H18:H20)</f>
        <v>-1467000</v>
      </c>
    </row>
    <row r="37" spans="2:8" ht="16.7" customHeight="1">
      <c r="B37" s="158" t="s">
        <v>139</v>
      </c>
      <c r="C37" s="175">
        <f>-'4. Cons Stat of CF'!C29</f>
        <v>4227000</v>
      </c>
      <c r="D37" s="175">
        <f>-'4. Cons Stat of CF'!D29</f>
        <v>3814000</v>
      </c>
      <c r="E37" s="175">
        <f>-'4. Cons Stat of CF'!E29</f>
        <v>3552000</v>
      </c>
      <c r="F37" s="175">
        <f>-'4. Cons Stat of CF'!F29</f>
        <v>3741000</v>
      </c>
      <c r="G37" s="175">
        <f>-'4. Cons Stat of CF'!G29</f>
        <v>3678000</v>
      </c>
      <c r="H37" s="79">
        <f>-'4. Cons Stat of CF'!H29</f>
        <v>3586000</v>
      </c>
    </row>
    <row r="38" spans="2:8" ht="16.7" customHeight="1">
      <c r="B38" s="158" t="s">
        <v>145</v>
      </c>
      <c r="C38" s="175">
        <f>'4. Cons Stat of CF'!C7+'4. Cons Stat of CF'!C9+'4. Cons Stat of CF'!C10+'4. Cons Stat of CF'!C11</f>
        <v>650000</v>
      </c>
      <c r="D38" s="175">
        <f>'4. Cons Stat of CF'!D7+'4. Cons Stat of CF'!D9+'4. Cons Stat of CF'!D10+'4. Cons Stat of CF'!D11</f>
        <v>5439000</v>
      </c>
      <c r="E38" s="175">
        <f>'4. Cons Stat of CF'!E7+'4. Cons Stat of CF'!E9+'4. Cons Stat of CF'!E10+'4. Cons Stat of CF'!E11</f>
        <v>-3944000</v>
      </c>
      <c r="F38" s="175">
        <f>'4. Cons Stat of CF'!F7+'4. Cons Stat of CF'!F9+'4. Cons Stat of CF'!F10+'4. Cons Stat of CF'!F11</f>
        <v>1544000</v>
      </c>
      <c r="G38" s="175">
        <f>'4. Cons Stat of CF'!G7+'4. Cons Stat of CF'!G9+'4. Cons Stat of CF'!G10+'4. Cons Stat of CF'!G11</f>
        <v>3279000</v>
      </c>
      <c r="H38" s="79">
        <f>'4. Cons Stat of CF'!H7+'4. Cons Stat of CF'!H9+'4. Cons Stat of CF'!H10+'4. Cons Stat of CF'!H11</f>
        <v>2575816</v>
      </c>
    </row>
    <row r="39" spans="2:8" ht="16.7" customHeight="1">
      <c r="B39" s="202" t="s">
        <v>146</v>
      </c>
      <c r="C39" s="203">
        <f t="shared" ref="C39:H39" si="6">C30+SUM(C35:C38)</f>
        <v>33823000</v>
      </c>
      <c r="D39" s="203">
        <f t="shared" si="6"/>
        <v>-3897000</v>
      </c>
      <c r="E39" s="203">
        <f t="shared" si="6"/>
        <v>-15790000</v>
      </c>
      <c r="F39" s="203">
        <f t="shared" si="6"/>
        <v>-13509000</v>
      </c>
      <c r="G39" s="203">
        <f t="shared" si="6"/>
        <v>56705000</v>
      </c>
      <c r="H39" s="117">
        <f t="shared" si="6"/>
        <v>-23243788</v>
      </c>
    </row>
    <row r="40" spans="2:8" ht="16.7" customHeight="1">
      <c r="B40" s="206"/>
      <c r="C40" s="187"/>
      <c r="D40" s="187"/>
      <c r="E40" s="187"/>
      <c r="F40" s="187"/>
      <c r="G40" s="187"/>
      <c r="H40" s="207"/>
    </row>
    <row r="41" spans="2:8" ht="16.7" customHeight="1">
      <c r="C41" s="120"/>
      <c r="D41" s="120"/>
      <c r="E41" s="120"/>
      <c r="F41" s="120"/>
      <c r="G41" s="120"/>
    </row>
    <row r="42" spans="2:8" ht="16.7" customHeight="1">
      <c r="B42" s="204" t="s">
        <v>147</v>
      </c>
      <c r="C42" s="159"/>
      <c r="D42" s="159"/>
      <c r="E42" s="159"/>
      <c r="F42" s="159"/>
      <c r="G42" s="159"/>
    </row>
    <row r="43" spans="2:8" ht="16.7" customHeight="1">
      <c r="B43" s="187" t="s">
        <v>139</v>
      </c>
      <c r="C43" s="205">
        <f>'4. Cons Stat of CF'!C29</f>
        <v>-4227000</v>
      </c>
      <c r="D43" s="205">
        <f>'4. Cons Stat of CF'!D29</f>
        <v>-3814000</v>
      </c>
      <c r="E43" s="205">
        <f>'4. Cons Stat of CF'!E29</f>
        <v>-3552000</v>
      </c>
      <c r="F43" s="205">
        <f>'4. Cons Stat of CF'!F29</f>
        <v>-3741000</v>
      </c>
      <c r="G43" s="205">
        <f>'4. Cons Stat of CF'!G29</f>
        <v>-3678000</v>
      </c>
      <c r="H43" s="112">
        <f>'4. Cons Stat of CF'!H29</f>
        <v>-3586000</v>
      </c>
    </row>
    <row r="44" spans="2:8" ht="16.7" customHeight="1">
      <c r="B44" s="158" t="s">
        <v>148</v>
      </c>
      <c r="C44" s="175">
        <f>SUM('4. Cons Stat of CF'!C25:C25)+SUM('4. Cons Stat of CF'!C30:C31)</f>
        <v>147000</v>
      </c>
      <c r="D44" s="175">
        <f>SUM('4. Cons Stat of CF'!D25:D25)+SUM('4. Cons Stat of CF'!D30:D31)</f>
        <v>-16717000</v>
      </c>
      <c r="E44" s="175">
        <f>SUM('4. Cons Stat of CF'!E25:E25)+SUM('4. Cons Stat of CF'!E30:E31)</f>
        <v>-12246000</v>
      </c>
      <c r="F44" s="175">
        <f>SUM('4. Cons Stat of CF'!F25:F25)+SUM('4. Cons Stat of CF'!F30:F31)</f>
        <v>228000</v>
      </c>
      <c r="G44" s="175">
        <f>SUM('4. Cons Stat of CF'!G25:G25)+SUM('4. Cons Stat of CF'!G30:G31)</f>
        <v>231000</v>
      </c>
      <c r="H44" s="79">
        <f>SUM('4. Cons Stat of CF'!H25:H25)+SUM('4. Cons Stat of CF'!H30:H31)</f>
        <v>1464000</v>
      </c>
    </row>
    <row r="45" spans="2:8" ht="16.7" customHeight="1">
      <c r="B45" s="159" t="s">
        <v>149</v>
      </c>
      <c r="C45" s="179">
        <v>-3756000</v>
      </c>
      <c r="D45" s="179">
        <f>'4. Cons Stat of CF'!D36+('3. Cons Balance Sheet'!E20-'3. Cons Balance Sheet'!D20+'4. Cons Stat of CF'!D26)</f>
        <v>3948000</v>
      </c>
      <c r="E45" s="179">
        <f>'4. Cons Stat of CF'!E36+('3. Cons Balance Sheet'!F20-'3. Cons Balance Sheet'!E20+'4. Cons Stat of CF'!E26)</f>
        <v>-1474000</v>
      </c>
      <c r="F45" s="179">
        <f>'4. Cons Stat of CF'!F36+('3. Cons Balance Sheet'!G20-'3. Cons Balance Sheet'!F20+'4. Cons Stat of CF'!F26)</f>
        <v>301000</v>
      </c>
      <c r="G45" s="179">
        <f>'4. Cons Stat of CF'!G36+('3. Cons Balance Sheet'!H20-'3. Cons Balance Sheet'!G20+'4. Cons Stat of CF'!G26)</f>
        <v>375000</v>
      </c>
      <c r="H45" s="92">
        <f>'4. Cons Stat of CF'!H36+('3. Cons Balance Sheet'!I20-'3. Cons Balance Sheet'!H20+'4. Cons Stat of CF'!H26)</f>
        <v>197979</v>
      </c>
    </row>
    <row r="46" spans="2:8" ht="16.7" customHeight="1">
      <c r="B46" s="202" t="s">
        <v>150</v>
      </c>
      <c r="C46" s="203">
        <f t="shared" ref="C46:H46" si="7">SUM(C39,C43:C45)</f>
        <v>25987000</v>
      </c>
      <c r="D46" s="203">
        <f t="shared" si="7"/>
        <v>-20480000</v>
      </c>
      <c r="E46" s="203">
        <f t="shared" si="7"/>
        <v>-33062000</v>
      </c>
      <c r="F46" s="203">
        <f t="shared" si="7"/>
        <v>-16721000</v>
      </c>
      <c r="G46" s="203">
        <f t="shared" si="7"/>
        <v>53633000</v>
      </c>
      <c r="H46" s="117">
        <f t="shared" si="7"/>
        <v>-25167809</v>
      </c>
    </row>
    <row r="47" spans="2:8" ht="16.7" customHeight="1">
      <c r="B47" s="187"/>
      <c r="C47" s="187"/>
      <c r="D47" s="187"/>
      <c r="E47" s="187"/>
      <c r="F47" s="187"/>
      <c r="G47" s="187"/>
      <c r="H47" s="207"/>
    </row>
    <row r="48" spans="2:8" ht="16.7" customHeight="1">
      <c r="C48" s="120"/>
      <c r="D48" s="120"/>
      <c r="E48" s="120"/>
      <c r="F48" s="120"/>
      <c r="G48" s="120"/>
    </row>
    <row r="49" spans="2:8" ht="16.7" customHeight="1">
      <c r="B49" s="204" t="s">
        <v>151</v>
      </c>
      <c r="C49" s="204"/>
      <c r="D49" s="204"/>
      <c r="E49" s="204"/>
      <c r="F49" s="204"/>
      <c r="G49" s="204"/>
    </row>
    <row r="50" spans="2:8" ht="16.7" customHeight="1">
      <c r="B50" s="187" t="s">
        <v>152</v>
      </c>
      <c r="C50" s="205">
        <v>9070000</v>
      </c>
      <c r="D50" s="205">
        <f>-'3. Cons Balance Sheet'!E20+'3. Cons Balance Sheet'!D20</f>
        <v>19617000</v>
      </c>
      <c r="E50" s="205">
        <f>-'3. Cons Balance Sheet'!F20+'3. Cons Balance Sheet'!E20</f>
        <v>61313000</v>
      </c>
      <c r="F50" s="205"/>
      <c r="G50" s="205">
        <f>-'3. Cons Balance Sheet'!H20+'3. Cons Balance Sheet'!G20</f>
        <v>-90000000</v>
      </c>
      <c r="H50" s="104"/>
    </row>
    <row r="51" spans="2:8" ht="16.7" customHeight="1">
      <c r="B51" s="159" t="s">
        <v>128</v>
      </c>
      <c r="C51" s="179">
        <f>-'4. Cons Stat of CF'!C36</f>
        <v>2904000</v>
      </c>
      <c r="D51" s="179">
        <f>-'4. Cons Stat of CF'!D36</f>
        <v>-2100000</v>
      </c>
      <c r="E51" s="179">
        <f>-'4. Cons Stat of CF'!E36</f>
        <v>1626000</v>
      </c>
      <c r="F51" s="179">
        <f>-'4. Cons Stat of CF'!F36</f>
        <v>-301000</v>
      </c>
      <c r="G51" s="179">
        <f>-'4. Cons Stat of CF'!G36</f>
        <v>-375000</v>
      </c>
      <c r="H51" s="92">
        <f>-'4. Cons Stat of CF'!H36</f>
        <v>-197979</v>
      </c>
    </row>
    <row r="52" spans="2:8" ht="16.7" customHeight="1">
      <c r="B52" s="202" t="s">
        <v>126</v>
      </c>
      <c r="C52" s="203">
        <f t="shared" ref="C52:H52" si="8">SUM(C46,C50:C51)</f>
        <v>37961000</v>
      </c>
      <c r="D52" s="203">
        <f t="shared" si="8"/>
        <v>-2963000</v>
      </c>
      <c r="E52" s="203">
        <f t="shared" si="8"/>
        <v>29877000</v>
      </c>
      <c r="F52" s="203">
        <f t="shared" si="8"/>
        <v>-17022000</v>
      </c>
      <c r="G52" s="203">
        <f t="shared" si="8"/>
        <v>-36742000</v>
      </c>
      <c r="H52" s="118">
        <f t="shared" si="8"/>
        <v>-25365788</v>
      </c>
    </row>
    <row r="53" spans="2:8" ht="16.7" customHeight="1">
      <c r="B53" s="187"/>
      <c r="C53" s="187"/>
      <c r="D53" s="187"/>
      <c r="E53" s="187"/>
      <c r="F53" s="187"/>
      <c r="G53" s="187"/>
      <c r="H53" s="187"/>
    </row>
    <row r="54" spans="2:8" ht="16.7" customHeight="1"/>
    <row r="55" spans="2:8" ht="16.7" customHeight="1"/>
    <row r="56" spans="2:8" ht="16.7" customHeight="1"/>
    <row r="57" spans="2:8" ht="16.7" customHeight="1"/>
    <row r="58" spans="2:8" ht="16.7" customHeight="1"/>
    <row r="59" spans="2:8" ht="16.7" customHeight="1"/>
    <row r="60" spans="2:8" ht="16.7" customHeight="1"/>
    <row r="61" spans="2:8" ht="16.7" customHeight="1"/>
    <row r="62" spans="2:8" ht="16.7" customHeight="1"/>
    <row r="63" spans="2:8" ht="16.7" customHeight="1"/>
    <row r="64" spans="2:8" ht="16.7" customHeight="1"/>
    <row r="65" ht="16.7" customHeight="1"/>
    <row r="66" ht="16.7" customHeight="1"/>
    <row r="67" ht="16.7" customHeight="1"/>
    <row r="68" ht="16.7" customHeight="1"/>
    <row r="69" ht="16.7" customHeight="1"/>
    <row r="70" ht="16.7" customHeight="1"/>
    <row r="71" ht="16.7" customHeight="1"/>
    <row r="72" ht="16.7" customHeight="1"/>
    <row r="73" ht="16.7" customHeight="1"/>
    <row r="74" ht="16.7" customHeight="1"/>
    <row r="75" ht="16.7" customHeight="1"/>
    <row r="76" ht="16.7" customHeight="1"/>
    <row r="77" ht="16.7" customHeight="1"/>
    <row r="78" ht="16.7" customHeight="1"/>
    <row r="79" ht="16.7" customHeight="1"/>
    <row r="80" ht="16.7" customHeight="1"/>
    <row r="81" ht="16.7" customHeight="1"/>
    <row r="82" ht="16.7" customHeight="1"/>
    <row r="83" ht="16.7" customHeight="1"/>
    <row r="84" ht="16.7" customHeight="1"/>
    <row r="85" ht="16.7" customHeight="1"/>
    <row r="86" ht="16.7" customHeight="1"/>
    <row r="87" ht="16.7" customHeight="1"/>
    <row r="88" ht="16.7" customHeight="1"/>
    <row r="89" ht="16.7" customHeight="1"/>
  </sheetData>
  <mergeCells count="1">
    <mergeCell ref="B2:D2"/>
  </mergeCells>
  <pageMargins left="0.75" right="0.75" top="1" bottom="1" header="0.5" footer="0.5"/>
  <pageSetup paperSize="9" scale="64" orientation="portrait" r:id="rId1"/>
  <colBreaks count="1" manualBreakCount="1">
    <brk id="8" max="63" man="1"/>
  </colBreaks>
  <customProperties>
    <customPr name="_pios_id" r:id="rId2"/>
  </customProperties>
  <ignoredErrors>
    <ignoredError sqref="C44:H44 C35:H3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Christian Rudyanto</DisplayName>
        <AccountId>12</AccountId>
        <AccountType/>
      </UserInfo>
      <UserInfo>
        <DisplayName>Dirk Ypma</DisplayName>
        <AccountId>13</AccountId>
        <AccountType/>
      </UserInfo>
      <UserInfo>
        <DisplayName>Freek Borst</DisplayName>
        <AccountId>916</AccountId>
        <AccountType/>
      </UserInfo>
    </SharedWithUsers>
    <PreviousStatus xmlns="1e77aff3-56fb-459a-8532-f6248deba5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97124-F4D7-4D0B-AA3C-2E5D538BC8A5}"/>
</file>

<file path=customXml/itemProps2.xml><?xml version="1.0" encoding="utf-8"?>
<ds:datastoreItem xmlns:ds="http://schemas.openxmlformats.org/officeDocument/2006/customXml" ds:itemID="{A0750E15-6EF6-4665-A974-0816E94B2E1B}"/>
</file>

<file path=customXml/itemProps3.xml><?xml version="1.0" encoding="utf-8"?>
<ds:datastoreItem xmlns:ds="http://schemas.openxmlformats.org/officeDocument/2006/customXml" ds:itemID="{1BD95F8D-44C1-4197-974D-8C7D0BB32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Workiva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Marisa Oosthuizen</cp:lastModifiedBy>
  <cp:revision>2</cp:revision>
  <dcterms:created xsi:type="dcterms:W3CDTF">2022-04-12T13:28:03Z</dcterms:created>
  <dcterms:modified xsi:type="dcterms:W3CDTF">2022-04-13T15:39:40Z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</Properties>
</file>