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3/Q3/Press Release/"/>
    </mc:Choice>
  </mc:AlternateContent>
  <xr:revisionPtr revIDLastSave="5" documentId="8_{02708FD6-E916-47A8-AA9E-20E5E8EBCA9E}" xr6:coauthVersionLast="47" xr6:coauthVersionMax="47" xr10:uidLastSave="{E8072509-B58F-4406-85F6-6284108CBA67}"/>
  <bookViews>
    <workbookView xWindow="-120" yWindow="-120" windowWidth="29040" windowHeight="15840" tabRatio="832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5" r:id="rId4"/>
    <sheet name="4. Cons Stat of CF" sheetId="6" r:id="rId5"/>
    <sheet name="5. Operational performance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1" l="1"/>
  <c r="D46" i="11" s="1"/>
  <c r="C52" i="11" l="1"/>
  <c r="D52" i="11"/>
  <c r="H12" i="11"/>
  <c r="H13" i="11"/>
  <c r="H14" i="11"/>
  <c r="H6" i="11"/>
  <c r="H21" i="11"/>
  <c r="H26" i="11"/>
  <c r="H27" i="11"/>
  <c r="H28" i="11"/>
  <c r="H36" i="11"/>
  <c r="H37" i="11"/>
  <c r="H38" i="11"/>
  <c r="H39" i="11"/>
  <c r="H46" i="11" s="1"/>
  <c r="H44" i="11"/>
  <c r="H47" i="11"/>
  <c r="H52" i="11"/>
  <c r="H53" i="11"/>
  <c r="G12" i="11"/>
  <c r="G13" i="11"/>
  <c r="G14" i="11"/>
  <c r="G6" i="11"/>
  <c r="G21" i="11"/>
  <c r="G26" i="11"/>
  <c r="G27" i="11"/>
  <c r="G28" i="11"/>
  <c r="G36" i="11"/>
  <c r="G37" i="11"/>
  <c r="G38" i="11"/>
  <c r="G39" i="11"/>
  <c r="G46" i="11" s="1"/>
  <c r="G44" i="11"/>
  <c r="G45" i="11"/>
  <c r="G47" i="11"/>
  <c r="G52" i="11"/>
  <c r="G53" i="11"/>
  <c r="F12" i="11"/>
  <c r="F13" i="11"/>
  <c r="F14" i="11"/>
  <c r="F6" i="11"/>
  <c r="F21" i="11"/>
  <c r="F26" i="11"/>
  <c r="F27" i="11"/>
  <c r="F28" i="11"/>
  <c r="F36" i="11"/>
  <c r="F37" i="11"/>
  <c r="F38" i="11"/>
  <c r="F39" i="11"/>
  <c r="F46" i="11" s="1"/>
  <c r="F44" i="11"/>
  <c r="F45" i="11"/>
  <c r="F47" i="11"/>
  <c r="F52" i="11"/>
  <c r="F53" i="11"/>
  <c r="E12" i="11"/>
  <c r="E13" i="11"/>
  <c r="E14" i="11"/>
  <c r="E6" i="11"/>
  <c r="E21" i="11"/>
  <c r="E26" i="11"/>
  <c r="E27" i="11"/>
  <c r="E28" i="11"/>
  <c r="E36" i="11"/>
  <c r="E37" i="11"/>
  <c r="E38" i="11"/>
  <c r="E39" i="11"/>
  <c r="E46" i="11" s="1"/>
  <c r="E44" i="11"/>
  <c r="E45" i="11"/>
  <c r="E47" i="11"/>
  <c r="E52" i="11"/>
  <c r="E53" i="11"/>
  <c r="D12" i="11"/>
  <c r="D13" i="11"/>
  <c r="D14" i="11"/>
  <c r="D6" i="11"/>
  <c r="D21" i="11"/>
  <c r="D26" i="11"/>
  <c r="D27" i="11"/>
  <c r="D28" i="11"/>
  <c r="D36" i="11"/>
  <c r="D37" i="11"/>
  <c r="D38" i="11"/>
  <c r="D44" i="11"/>
  <c r="D45" i="11"/>
  <c r="D47" i="11"/>
  <c r="D53" i="11"/>
  <c r="C12" i="11"/>
  <c r="C13" i="11"/>
  <c r="C14" i="11"/>
  <c r="C6" i="11"/>
  <c r="C21" i="11"/>
  <c r="C26" i="11"/>
  <c r="C27" i="11"/>
  <c r="C28" i="11"/>
  <c r="C36" i="11"/>
  <c r="C37" i="11"/>
  <c r="C38" i="11"/>
  <c r="C44" i="11"/>
  <c r="C45" i="11"/>
  <c r="C47" i="11"/>
  <c r="C53" i="11"/>
  <c r="H9" i="11"/>
  <c r="G9" i="11"/>
  <c r="F9" i="11"/>
  <c r="E9" i="11"/>
  <c r="D9" i="11"/>
  <c r="C9" i="11"/>
  <c r="H8" i="11"/>
  <c r="G8" i="11"/>
  <c r="F8" i="11"/>
  <c r="E8" i="11"/>
  <c r="D8" i="11"/>
  <c r="C8" i="11"/>
  <c r="H7" i="11"/>
  <c r="G7" i="11"/>
  <c r="F7" i="11"/>
  <c r="E7" i="11"/>
  <c r="D7" i="11"/>
  <c r="C7" i="11"/>
  <c r="B3" i="11"/>
  <c r="H18" i="11" l="1"/>
  <c r="G19" i="11"/>
  <c r="D18" i="11"/>
  <c r="G18" i="11"/>
  <c r="D17" i="11"/>
  <c r="D19" i="11"/>
  <c r="E17" i="11"/>
  <c r="F17" i="11"/>
  <c r="C11" i="11"/>
  <c r="C35" i="11" s="1"/>
  <c r="F18" i="11"/>
  <c r="C25" i="11"/>
  <c r="E25" i="11"/>
  <c r="G25" i="11"/>
  <c r="H25" i="11"/>
  <c r="F25" i="11"/>
  <c r="D25" i="11"/>
  <c r="H19" i="11"/>
  <c r="E11" i="11"/>
  <c r="E35" i="11" s="1"/>
  <c r="G11" i="11"/>
  <c r="G35" i="11" s="1"/>
  <c r="F11" i="11"/>
  <c r="F35" i="11" s="1"/>
  <c r="H11" i="11"/>
  <c r="H35" i="11" s="1"/>
  <c r="C19" i="11"/>
  <c r="E19" i="11"/>
  <c r="G17" i="11"/>
  <c r="D11" i="11"/>
  <c r="D35" i="11" s="1"/>
  <c r="H17" i="11"/>
  <c r="C18" i="11"/>
  <c r="F19" i="11"/>
  <c r="C17" i="11"/>
  <c r="E18" i="11"/>
  <c r="C16" i="11" l="1"/>
  <c r="C23" i="11" s="1"/>
  <c r="C30" i="11" s="1"/>
  <c r="C40" i="11" s="1"/>
  <c r="C48" i="11" s="1"/>
  <c r="C54" i="11" s="1"/>
  <c r="G16" i="11"/>
  <c r="G23" i="11" s="1"/>
  <c r="G30" i="11" s="1"/>
  <c r="G40" i="11" s="1"/>
  <c r="G48" i="11" s="1"/>
  <c r="G54" i="11" s="1"/>
  <c r="D16" i="11"/>
  <c r="D23" i="11" s="1"/>
  <c r="D30" i="11" s="1"/>
  <c r="D40" i="11" s="1"/>
  <c r="D48" i="11" s="1"/>
  <c r="D54" i="11" s="1"/>
  <c r="H16" i="11"/>
  <c r="H23" i="11" s="1"/>
  <c r="H30" i="11" s="1"/>
  <c r="H40" i="11" s="1"/>
  <c r="H48" i="11" s="1"/>
  <c r="H54" i="11" s="1"/>
  <c r="F16" i="11"/>
  <c r="F23" i="11" s="1"/>
  <c r="F30" i="11" s="1"/>
  <c r="F40" i="11" s="1"/>
  <c r="F48" i="11" s="1"/>
  <c r="F54" i="11" s="1"/>
  <c r="E16" i="11"/>
  <c r="E23" i="11" s="1"/>
  <c r="E30" i="11" s="1"/>
  <c r="E40" i="11" s="1"/>
  <c r="E48" i="11" s="1"/>
  <c r="E54" i="11" s="1"/>
</calcChain>
</file>

<file path=xl/sharedStrings.xml><?xml version="1.0" encoding="utf-8"?>
<sst xmlns="http://schemas.openxmlformats.org/spreadsheetml/2006/main" count="257" uniqueCount="160">
  <si>
    <t>TOMTOM FINANCIAL DATA PACK Q3 '23</t>
  </si>
  <si>
    <t>Key figures</t>
  </si>
  <si>
    <t>Third quarter 2023 results</t>
  </si>
  <si>
    <t>(€ in thousands, unless stated otherwise)</t>
  </si>
  <si>
    <t>Q3 '23</t>
  </si>
  <si>
    <t>Q3 '22</t>
  </si>
  <si>
    <t>y.o.y. change</t>
  </si>
  <si>
    <t>YTD '23</t>
  </si>
  <si>
    <t>YTD '22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</si>
  <si>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</si>
  <si>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</si>
  <si>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</si>
  <si>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</si>
  <si>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</si>
  <si>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</si>
  <si>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</si>
  <si>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</si>
  <si>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</si>
  <si>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</si>
  <si>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</si>
  <si>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</si>
  <si>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</si>
  <si>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excludes restructuring payments related to the Maps realignment announced in June 2022</t>
  </si>
  <si>
    <t>(€ in thousands)</t>
  </si>
  <si>
    <t>Automotive reported revenue</t>
  </si>
  <si>
    <t>Movement of Automotive deferred revenue</t>
  </si>
  <si>
    <t>Operational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</si>
  <si>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</si>
  <si>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</si>
  <si>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</si>
  <si>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</si>
  <si>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</si>
  <si>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</si>
  <si>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</si>
  <si>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</si>
  <si>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</si>
  <si>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</si>
  <si>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</si>
  <si>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</si>
  <si>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</si>
  <si>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</si>
  <si>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</si>
  <si>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</si>
  <si>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</si>
  <si>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</si>
  <si>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</si>
  <si>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</si>
  <si>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Q2 '22</t>
  </si>
  <si>
    <t>Q4 '22</t>
  </si>
  <si>
    <t>Q1 '23</t>
  </si>
  <si>
    <t>Q2 '23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</si>
  <si>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</si>
  <si>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</si>
  <si>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</si>
  <si>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</si>
  <si>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</si>
  <si>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</si>
  <si>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</si>
  <si>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</si>
  <si>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</si>
  <si>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</si>
  <si>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</si>
  <si>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</si>
  <si>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</si>
  <si>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</si>
  <si>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</si>
  <si>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</si>
  <si>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</si>
  <si>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</si>
  <si>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</si>
  <si>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31-Mar-22</t>
  </si>
  <si>
    <t>30-Jun-22</t>
  </si>
  <si>
    <t>30-Sep-22</t>
  </si>
  <si>
    <t>31-Dec-22</t>
  </si>
  <si>
    <t>31-Mar-23</t>
  </si>
  <si>
    <t>30-Jun-23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</si>
  <si>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</si>
  <si>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</si>
  <si>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</si>
  <si>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</si>
  <si>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</si>
  <si>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</si>
  <si>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</si>
  <si>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</si>
  <si>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</si>
  <si>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</si>
  <si>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</si>
  <si>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</si>
  <si>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</si>
  <si>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</si>
  <si>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</si>
  <si>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</si>
  <si>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</si>
  <si>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</si>
  <si>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</si>
  <si>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</si>
  <si>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</si>
  <si>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</si>
  <si>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</si>
  <si>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</si>
  <si>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</si>
  <si>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</si>
  <si>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</si>
  <si>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</si>
  <si>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</si>
  <si>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</si>
  <si>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</si>
  <si>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</si>
  <si>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</si>
  <si>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</si>
  <si>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</si>
  <si>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</si>
  <si>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</si>
  <si>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</si>
  <si>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</si>
  <si>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</si>
  <si>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</si>
  <si>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</si>
  <si>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</si>
  <si>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</si>
  <si>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</si>
  <si>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</si>
  <si>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</si>
  <si>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</si>
  <si>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</si>
  <si>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</si>
  <si>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</si>
  <si>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</si>
  <si>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Change in fixed-term deposits</t>
  </si>
  <si>
    <t>Cash flow from investing activities</t>
  </si>
  <si>
    <t>Payment of lease liabilities</t>
  </si>
  <si>
    <t>Proceeds on issue of ordinary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</si>
  <si>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</si>
  <si>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</si>
  <si>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</si>
  <si>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</si>
  <si>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</si>
  <si>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</si>
  <si>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t>Restructuring-related cash flow</t>
    </r>
    <r>
      <rPr>
        <sz val="10"/>
        <color rgb="FF000000"/>
        <rFont val="Calibri"/>
        <family val="2"/>
      </rPr>
      <t>¹</t>
    </r>
  </si>
  <si>
    <t>Free cash flow excluding restructuring</t>
  </si>
  <si>
    <t>¹ Restructuring-related cash flows are related to the Maps realignment announced in June 2022.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</si>
  <si>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</si>
  <si>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</si>
  <si>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</si>
  <si>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</si>
  <si>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</si>
  <si>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</si>
  <si>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</si>
  <si>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</si>
  <si>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</si>
  <si>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</si>
  <si>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</si>
  <si>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</si>
  <si>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</si>
  <si>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</si>
  <si>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</si>
  <si>
    <t>FCF to net cash movement</t>
  </si>
  <si>
    <r>
      <t>Restructuring related cash flow</t>
    </r>
    <r>
      <rPr>
        <sz val="10"/>
        <color rgb="FF000000"/>
        <rFont val="Calibri"/>
        <family val="2"/>
      </rPr>
      <t>¹</t>
    </r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</si>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</sst>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,;&quot;-&quot;#,##0,;#,##0,;_(@_)"/>
    <numFmt numFmtId="165" formatCode="#0%;&quot;-&quot;#0%;&quot;—&quot;\%;_(@_)"/>
    <numFmt numFmtId="166" formatCode="#0%;&quot;-&quot;#0%;#0%;_(@_)"/>
    <numFmt numFmtId="167" formatCode="d\ mmmm\ yyyy"/>
    <numFmt numFmtId="168" formatCode="* #,##0,;* &quot;-&quot;#,##0,;* #,##0,;_(@_)"/>
    <numFmt numFmtId="169" formatCode="#,##0.00;&quot;-&quot;#,##0.00;#,##0.00;_(@_)"/>
    <numFmt numFmtId="170" formatCode="[$-409]d\-mmm\-yy;@"/>
  </numFmts>
  <fonts count="29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8"/>
      <color rgb="FF000000"/>
      <name val="Arial"/>
      <family val="2"/>
    </font>
    <font>
      <sz val="10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B6B6B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8DC3EB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60ADE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340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164" fontId="9" fillId="3" borderId="6" xfId="0" applyNumberFormat="1" applyFont="1" applyFill="1" applyBorder="1" applyAlignment="1">
      <alignment horizontal="right" wrapText="1"/>
    </xf>
    <xf numFmtId="164" fontId="9" fillId="2" borderId="6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wrapText="1"/>
    </xf>
    <xf numFmtId="164" fontId="9" fillId="3" borderId="7" xfId="0" applyNumberFormat="1" applyFont="1" applyFill="1" applyBorder="1" applyAlignment="1">
      <alignment horizontal="right" wrapText="1"/>
    </xf>
    <xf numFmtId="164" fontId="9" fillId="2" borderId="7" xfId="0" applyNumberFormat="1" applyFont="1" applyFill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0" fontId="12" fillId="0" borderId="4" xfId="0" applyFont="1" applyBorder="1" applyAlignment="1">
      <alignment vertical="center" wrapText="1"/>
    </xf>
    <xf numFmtId="164" fontId="1" fillId="3" borderId="8" xfId="0" applyNumberFormat="1" applyFont="1" applyFill="1" applyBorder="1" applyAlignment="1">
      <alignment wrapText="1"/>
    </xf>
    <xf numFmtId="167" fontId="9" fillId="2" borderId="1" xfId="0" applyNumberFormat="1" applyFont="1" applyFill="1" applyBorder="1" applyAlignment="1">
      <alignment horizontal="right" vertical="top" wrapText="1"/>
    </xf>
    <xf numFmtId="167" fontId="9" fillId="3" borderId="2" xfId="0" applyNumberFormat="1" applyFont="1" applyFill="1" applyBorder="1" applyAlignment="1">
      <alignment horizontal="right" vertical="top" wrapText="1"/>
    </xf>
    <xf numFmtId="167" fontId="9" fillId="2" borderId="2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wrapText="1"/>
    </xf>
    <xf numFmtId="164" fontId="1" fillId="2" borderId="10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wrapText="1"/>
    </xf>
    <xf numFmtId="164" fontId="9" fillId="3" borderId="11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9" fillId="2" borderId="0" xfId="0" applyFont="1" applyFill="1" applyAlignment="1">
      <alignment wrapText="1"/>
    </xf>
    <xf numFmtId="0" fontId="11" fillId="2" borderId="3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9" fillId="0" borderId="3" xfId="0" applyFont="1" applyBorder="1" applyAlignment="1">
      <alignment horizontal="right" vertical="top" wrapText="1"/>
    </xf>
    <xf numFmtId="0" fontId="9" fillId="5" borderId="2" xfId="0" applyFont="1" applyFill="1" applyBorder="1" applyAlignment="1">
      <alignment horizontal="right" vertical="top" wrapText="1"/>
    </xf>
    <xf numFmtId="0" fontId="9" fillId="6" borderId="2" xfId="0" applyFont="1" applyFill="1" applyBorder="1" applyAlignment="1">
      <alignment horizontal="right" vertical="top" wrapText="1"/>
    </xf>
    <xf numFmtId="0" fontId="9" fillId="7" borderId="2" xfId="0" applyFont="1" applyFill="1" applyBorder="1" applyAlignment="1">
      <alignment horizontal="right" vertical="top" wrapText="1"/>
    </xf>
    <xf numFmtId="164" fontId="1" fillId="5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164" fontId="1" fillId="5" borderId="4" xfId="0" applyNumberFormat="1" applyFont="1" applyFill="1" applyBorder="1" applyAlignment="1">
      <alignment horizontal="right" wrapText="1"/>
    </xf>
    <xf numFmtId="164" fontId="9" fillId="5" borderId="6" xfId="0" applyNumberFormat="1" applyFont="1" applyFill="1" applyBorder="1" applyAlignment="1">
      <alignment horizontal="right" wrapText="1"/>
    </xf>
    <xf numFmtId="164" fontId="1" fillId="5" borderId="0" xfId="0" applyNumberFormat="1" applyFont="1" applyFill="1" applyAlignment="1">
      <alignment horizontal="right" wrapText="1"/>
    </xf>
    <xf numFmtId="0" fontId="1" fillId="5" borderId="4" xfId="0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  <xf numFmtId="164" fontId="9" fillId="5" borderId="7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8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9" fillId="0" borderId="17" xfId="0" applyFont="1" applyBorder="1" applyAlignment="1">
      <alignment wrapText="1"/>
    </xf>
    <xf numFmtId="164" fontId="1" fillId="5" borderId="0" xfId="0" applyNumberFormat="1" applyFont="1" applyFill="1" applyAlignment="1">
      <alignment wrapText="1"/>
    </xf>
    <xf numFmtId="0" fontId="13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164" fontId="9" fillId="5" borderId="3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wrapText="1"/>
    </xf>
    <xf numFmtId="164" fontId="9" fillId="5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 indent="1"/>
    </xf>
    <xf numFmtId="164" fontId="1" fillId="2" borderId="0" xfId="0" applyNumberFormat="1" applyFont="1" applyFill="1" applyAlignment="1">
      <alignment wrapText="1"/>
    </xf>
    <xf numFmtId="164" fontId="9" fillId="2" borderId="6" xfId="0" applyNumberFormat="1" applyFont="1" applyFill="1" applyBorder="1" applyAlignment="1">
      <alignment wrapText="1"/>
    </xf>
    <xf numFmtId="164" fontId="9" fillId="0" borderId="6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9" fillId="5" borderId="4" xfId="0" applyFont="1" applyFill="1" applyBorder="1" applyAlignment="1">
      <alignment horizontal="right" wrapText="1"/>
    </xf>
    <xf numFmtId="164" fontId="9" fillId="2" borderId="7" xfId="0" applyNumberFormat="1" applyFont="1" applyFill="1" applyBorder="1" applyAlignment="1">
      <alignment wrapText="1"/>
    </xf>
    <xf numFmtId="164" fontId="9" fillId="0" borderId="7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64" fontId="9" fillId="5" borderId="7" xfId="0" applyNumberFormat="1" applyFont="1" applyFill="1" applyBorder="1" applyAlignment="1">
      <alignment wrapText="1"/>
    </xf>
    <xf numFmtId="0" fontId="18" fillId="2" borderId="6" xfId="0" applyFont="1" applyFill="1" applyBorder="1" applyAlignment="1">
      <alignment wrapText="1"/>
    </xf>
    <xf numFmtId="0" fontId="19" fillId="0" borderId="4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0" fillId="2" borderId="9" xfId="0" applyFont="1" applyFill="1" applyBorder="1" applyAlignment="1">
      <alignment vertical="top"/>
    </xf>
    <xf numFmtId="0" fontId="21" fillId="0" borderId="0" xfId="0" applyFont="1" applyAlignment="1">
      <alignment wrapText="1"/>
    </xf>
    <xf numFmtId="0" fontId="21" fillId="0" borderId="8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8" fillId="2" borderId="11" xfId="0" applyFont="1" applyFill="1" applyBorder="1" applyAlignment="1">
      <alignment wrapText="1"/>
    </xf>
    <xf numFmtId="164" fontId="18" fillId="2" borderId="11" xfId="0" applyNumberFormat="1" applyFont="1" applyFill="1" applyBorder="1" applyAlignment="1">
      <alignment horizontal="right" wrapText="1"/>
    </xf>
    <xf numFmtId="0" fontId="21" fillId="0" borderId="3" xfId="0" applyFont="1" applyBorder="1" applyAlignment="1">
      <alignment vertical="center" wrapText="1"/>
    </xf>
    <xf numFmtId="164" fontId="22" fillId="3" borderId="3" xfId="0" applyNumberFormat="1" applyFont="1" applyFill="1" applyBorder="1" applyAlignment="1">
      <alignment horizontal="right" wrapText="1"/>
    </xf>
    <xf numFmtId="164" fontId="22" fillId="2" borderId="3" xfId="0" applyNumberFormat="1" applyFont="1" applyFill="1" applyBorder="1" applyAlignment="1">
      <alignment horizontal="right" wrapText="1"/>
    </xf>
    <xf numFmtId="0" fontId="22" fillId="2" borderId="4" xfId="0" applyFont="1" applyFill="1" applyBorder="1" applyAlignment="1">
      <alignment horizontal="left" vertical="center" wrapText="1"/>
    </xf>
    <xf numFmtId="164" fontId="22" fillId="3" borderId="4" xfId="0" applyNumberFormat="1" applyFont="1" applyFill="1" applyBorder="1" applyAlignment="1">
      <alignment horizontal="right" wrapText="1"/>
    </xf>
    <xf numFmtId="164" fontId="22" fillId="2" borderId="4" xfId="0" applyNumberFormat="1" applyFont="1" applyFill="1" applyBorder="1" applyAlignment="1">
      <alignment horizontal="right" wrapText="1"/>
    </xf>
    <xf numFmtId="0" fontId="22" fillId="2" borderId="1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22" fillId="2" borderId="0" xfId="0" applyFont="1" applyFill="1" applyAlignment="1">
      <alignment wrapText="1"/>
    </xf>
    <xf numFmtId="0" fontId="22" fillId="0" borderId="4" xfId="0" applyFont="1" applyBorder="1" applyAlignment="1">
      <alignment wrapText="1"/>
    </xf>
    <xf numFmtId="0" fontId="22" fillId="0" borderId="0" xfId="1" applyFont="1">
      <alignment wrapText="1"/>
    </xf>
    <xf numFmtId="164" fontId="22" fillId="5" borderId="0" xfId="0" applyNumberFormat="1" applyFont="1" applyFill="1" applyAlignment="1">
      <alignment horizontal="right" wrapText="1"/>
    </xf>
    <xf numFmtId="164" fontId="22" fillId="7" borderId="0" xfId="0" applyNumberFormat="1" applyFont="1" applyFill="1" applyAlignment="1">
      <alignment horizontal="right" wrapText="1"/>
    </xf>
    <xf numFmtId="164" fontId="22" fillId="5" borderId="4" xfId="0" applyNumberFormat="1" applyFont="1" applyFill="1" applyBorder="1" applyAlignment="1">
      <alignment horizontal="right" wrapText="1"/>
    </xf>
    <xf numFmtId="164" fontId="22" fillId="7" borderId="4" xfId="0" applyNumberFormat="1" applyFont="1" applyFill="1" applyBorder="1" applyAlignment="1">
      <alignment horizontal="right" wrapText="1"/>
    </xf>
    <xf numFmtId="164" fontId="18" fillId="5" borderId="7" xfId="0" applyNumberFormat="1" applyFont="1" applyFill="1" applyBorder="1" applyAlignment="1">
      <alignment horizontal="right" wrapText="1"/>
    </xf>
    <xf numFmtId="164" fontId="18" fillId="7" borderId="7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wrapText="1"/>
    </xf>
    <xf numFmtId="0" fontId="18" fillId="3" borderId="2" xfId="0" applyFont="1" applyFill="1" applyBorder="1" applyAlignment="1">
      <alignment horizontal="right" vertical="top" wrapText="1"/>
    </xf>
    <xf numFmtId="0" fontId="18" fillId="2" borderId="2" xfId="0" applyFont="1" applyFill="1" applyBorder="1" applyAlignment="1">
      <alignment horizontal="right" vertical="top" wrapText="1"/>
    </xf>
    <xf numFmtId="0" fontId="18" fillId="4" borderId="2" xfId="0" applyFont="1" applyFill="1" applyBorder="1" applyAlignment="1">
      <alignment horizontal="right" vertical="top" wrapText="1"/>
    </xf>
    <xf numFmtId="165" fontId="22" fillId="2" borderId="3" xfId="0" applyNumberFormat="1" applyFont="1" applyFill="1" applyBorder="1" applyAlignment="1">
      <alignment horizontal="right" wrapText="1"/>
    </xf>
    <xf numFmtId="164" fontId="22" fillId="4" borderId="3" xfId="0" applyNumberFormat="1" applyFont="1" applyFill="1" applyBorder="1" applyAlignment="1">
      <alignment horizontal="right" wrapText="1"/>
    </xf>
    <xf numFmtId="166" fontId="22" fillId="2" borderId="3" xfId="0" applyNumberFormat="1" applyFont="1" applyFill="1" applyBorder="1" applyAlignment="1">
      <alignment horizontal="right" wrapText="1"/>
    </xf>
    <xf numFmtId="164" fontId="22" fillId="3" borderId="0" xfId="0" applyNumberFormat="1" applyFont="1" applyFill="1" applyAlignment="1">
      <alignment horizontal="right" wrapText="1"/>
    </xf>
    <xf numFmtId="164" fontId="22" fillId="2" borderId="0" xfId="0" applyNumberFormat="1" applyFont="1" applyFill="1" applyAlignment="1">
      <alignment horizontal="right" wrapText="1"/>
    </xf>
    <xf numFmtId="166" fontId="22" fillId="2" borderId="0" xfId="0" applyNumberFormat="1" applyFont="1" applyFill="1" applyAlignment="1">
      <alignment horizontal="right" wrapText="1"/>
    </xf>
    <xf numFmtId="164" fontId="22" fillId="4" borderId="0" xfId="0" applyNumberFormat="1" applyFont="1" applyFill="1" applyAlignment="1">
      <alignment horizontal="right" wrapText="1"/>
    </xf>
    <xf numFmtId="166" fontId="22" fillId="2" borderId="4" xfId="0" applyNumberFormat="1" applyFont="1" applyFill="1" applyBorder="1" applyAlignment="1">
      <alignment horizontal="right" wrapText="1"/>
    </xf>
    <xf numFmtId="164" fontId="22" fillId="4" borderId="4" xfId="0" applyNumberFormat="1" applyFont="1" applyFill="1" applyBorder="1" applyAlignment="1">
      <alignment horizontal="right" wrapText="1"/>
    </xf>
    <xf numFmtId="164" fontId="18" fillId="3" borderId="5" xfId="0" applyNumberFormat="1" applyFont="1" applyFill="1" applyBorder="1" applyAlignment="1">
      <alignment horizontal="right" wrapText="1"/>
    </xf>
    <xf numFmtId="164" fontId="18" fillId="2" borderId="5" xfId="0" applyNumberFormat="1" applyFont="1" applyFill="1" applyBorder="1" applyAlignment="1">
      <alignment horizontal="right" wrapText="1"/>
    </xf>
    <xf numFmtId="166" fontId="18" fillId="2" borderId="5" xfId="0" applyNumberFormat="1" applyFont="1" applyFill="1" applyBorder="1" applyAlignment="1">
      <alignment horizontal="right" wrapText="1"/>
    </xf>
    <xf numFmtId="164" fontId="18" fillId="4" borderId="5" xfId="0" applyNumberFormat="1" applyFont="1" applyFill="1" applyBorder="1" applyAlignment="1">
      <alignment horizontal="right" wrapText="1"/>
    </xf>
    <xf numFmtId="164" fontId="18" fillId="3" borderId="6" xfId="0" applyNumberFormat="1" applyFont="1" applyFill="1" applyBorder="1" applyAlignment="1">
      <alignment horizontal="right" wrapText="1"/>
    </xf>
    <xf numFmtId="164" fontId="18" fillId="2" borderId="6" xfId="0" applyNumberFormat="1" applyFont="1" applyFill="1" applyBorder="1" applyAlignment="1">
      <alignment horizontal="right" wrapText="1"/>
    </xf>
    <xf numFmtId="165" fontId="18" fillId="2" borderId="6" xfId="0" applyNumberFormat="1" applyFont="1" applyFill="1" applyBorder="1" applyAlignment="1">
      <alignment horizontal="right" wrapText="1"/>
    </xf>
    <xf numFmtId="164" fontId="18" fillId="4" borderId="6" xfId="0" applyNumberFormat="1" applyFont="1" applyFill="1" applyBorder="1" applyAlignment="1">
      <alignment horizontal="right" wrapText="1"/>
    </xf>
    <xf numFmtId="166" fontId="18" fillId="2" borderId="6" xfId="0" applyNumberFormat="1" applyFont="1" applyFill="1" applyBorder="1" applyAlignment="1">
      <alignment horizontal="right" wrapText="1"/>
    </xf>
    <xf numFmtId="166" fontId="26" fillId="3" borderId="0" xfId="0" applyNumberFormat="1" applyFont="1" applyFill="1" applyAlignment="1">
      <alignment horizontal="right" wrapText="1"/>
    </xf>
    <xf numFmtId="166" fontId="26" fillId="2" borderId="0" xfId="0" applyNumberFormat="1" applyFont="1" applyFill="1" applyAlignment="1">
      <alignment horizontal="right" wrapText="1"/>
    </xf>
    <xf numFmtId="0" fontId="26" fillId="2" borderId="0" xfId="0" applyFont="1" applyFill="1" applyAlignment="1">
      <alignment horizontal="right" wrapText="1"/>
    </xf>
    <xf numFmtId="166" fontId="26" fillId="4" borderId="0" xfId="0" applyNumberFormat="1" applyFont="1" applyFill="1" applyAlignment="1">
      <alignment horizontal="right" wrapText="1"/>
    </xf>
    <xf numFmtId="165" fontId="22" fillId="2" borderId="4" xfId="0" applyNumberFormat="1" applyFont="1" applyFill="1" applyBorder="1" applyAlignment="1">
      <alignment horizontal="right" wrapText="1"/>
    </xf>
    <xf numFmtId="0" fontId="18" fillId="2" borderId="6" xfId="0" applyFont="1" applyFill="1" applyBorder="1" applyAlignment="1">
      <alignment horizontal="right" wrapText="1"/>
    </xf>
    <xf numFmtId="165" fontId="22" fillId="4" borderId="4" xfId="0" applyNumberFormat="1" applyFont="1" applyFill="1" applyBorder="1" applyAlignment="1">
      <alignment horizontal="right" wrapText="1"/>
    </xf>
    <xf numFmtId="0" fontId="22" fillId="2" borderId="4" xfId="0" applyFont="1" applyFill="1" applyBorder="1" applyAlignment="1">
      <alignment horizontal="right" wrapText="1"/>
    </xf>
    <xf numFmtId="0" fontId="18" fillId="2" borderId="5" xfId="0" applyFont="1" applyFill="1" applyBorder="1" applyAlignment="1">
      <alignment horizontal="right" wrapText="1"/>
    </xf>
    <xf numFmtId="166" fontId="26" fillId="4" borderId="1" xfId="0" applyNumberFormat="1" applyFont="1" applyFill="1" applyBorder="1" applyAlignment="1">
      <alignment horizontal="right" wrapText="1"/>
    </xf>
    <xf numFmtId="166" fontId="26" fillId="2" borderId="1" xfId="0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 wrapText="1"/>
    </xf>
    <xf numFmtId="0" fontId="27" fillId="2" borderId="0" xfId="0" applyFont="1" applyFill="1"/>
    <xf numFmtId="164" fontId="18" fillId="4" borderId="7" xfId="0" applyNumberFormat="1" applyFont="1" applyFill="1" applyBorder="1" applyAlignment="1">
      <alignment horizontal="right" wrapText="1"/>
    </xf>
    <xf numFmtId="164" fontId="18" fillId="2" borderId="7" xfId="0" applyNumberFormat="1" applyFont="1" applyFill="1" applyBorder="1" applyAlignment="1">
      <alignment horizontal="right" wrapText="1"/>
    </xf>
    <xf numFmtId="165" fontId="18" fillId="2" borderId="7" xfId="0" applyNumberFormat="1" applyFont="1" applyFill="1" applyBorder="1" applyAlignment="1">
      <alignment horizontal="right" wrapText="1"/>
    </xf>
    <xf numFmtId="166" fontId="18" fillId="2" borderId="7" xfId="0" applyNumberFormat="1" applyFont="1" applyFill="1" applyBorder="1" applyAlignment="1">
      <alignment horizontal="right" wrapText="1"/>
    </xf>
    <xf numFmtId="0" fontId="9" fillId="3" borderId="3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4" borderId="3" xfId="0" applyFont="1" applyFill="1" applyBorder="1" applyAlignment="1">
      <alignment horizontal="right" vertical="top" wrapText="1"/>
    </xf>
    <xf numFmtId="164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164" fontId="1" fillId="3" borderId="10" xfId="0" applyNumberFormat="1" applyFont="1" applyFill="1" applyBorder="1" applyAlignment="1">
      <alignment horizontal="right" wrapText="1"/>
    </xf>
    <xf numFmtId="0" fontId="22" fillId="2" borderId="2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right" vertical="top" wrapText="1"/>
    </xf>
    <xf numFmtId="0" fontId="18" fillId="6" borderId="2" xfId="0" applyFont="1" applyFill="1" applyBorder="1" applyAlignment="1">
      <alignment horizontal="right" vertical="top" wrapText="1"/>
    </xf>
    <xf numFmtId="0" fontId="22" fillId="0" borderId="0" xfId="0" applyFont="1" applyAlignment="1">
      <alignment vertical="top" wrapText="1"/>
    </xf>
    <xf numFmtId="0" fontId="18" fillId="7" borderId="2" xfId="0" applyFont="1" applyFill="1" applyBorder="1" applyAlignment="1">
      <alignment horizontal="right" vertical="top" wrapText="1"/>
    </xf>
    <xf numFmtId="0" fontId="22" fillId="2" borderId="3" xfId="0" applyFont="1" applyFill="1" applyBorder="1" applyAlignment="1">
      <alignment horizontal="left" wrapText="1" indent="2"/>
    </xf>
    <xf numFmtId="164" fontId="22" fillId="5" borderId="3" xfId="0" applyNumberFormat="1" applyFont="1" applyFill="1" applyBorder="1" applyAlignment="1">
      <alignment horizontal="right" wrapText="1"/>
    </xf>
    <xf numFmtId="164" fontId="22" fillId="6" borderId="3" xfId="0" applyNumberFormat="1" applyFont="1" applyFill="1" applyBorder="1" applyAlignment="1">
      <alignment horizontal="right" wrapText="1"/>
    </xf>
    <xf numFmtId="0" fontId="22" fillId="0" borderId="0" xfId="0" applyFont="1" applyAlignment="1">
      <alignment wrapText="1"/>
    </xf>
    <xf numFmtId="164" fontId="22" fillId="7" borderId="3" xfId="0" applyNumberFormat="1" applyFont="1" applyFill="1" applyBorder="1" applyAlignment="1">
      <alignment horizontal="right" wrapText="1"/>
    </xf>
    <xf numFmtId="0" fontId="22" fillId="2" borderId="12" xfId="0" applyFont="1" applyFill="1" applyBorder="1" applyAlignment="1">
      <alignment horizontal="left" wrapText="1" indent="2"/>
    </xf>
    <xf numFmtId="164" fontId="22" fillId="2" borderId="12" xfId="0" applyNumberFormat="1" applyFont="1" applyFill="1" applyBorder="1" applyAlignment="1">
      <alignment horizontal="right" wrapText="1"/>
    </xf>
    <xf numFmtId="164" fontId="22" fillId="5" borderId="12" xfId="0" applyNumberFormat="1" applyFont="1" applyFill="1" applyBorder="1" applyAlignment="1">
      <alignment horizontal="right" wrapText="1"/>
    </xf>
    <xf numFmtId="164" fontId="22" fillId="6" borderId="12" xfId="0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164" fontId="22" fillId="7" borderId="12" xfId="0" applyNumberFormat="1" applyFont="1" applyFill="1" applyBorder="1" applyAlignment="1">
      <alignment horizontal="right" wrapText="1"/>
    </xf>
    <xf numFmtId="0" fontId="18" fillId="2" borderId="13" xfId="0" applyFont="1" applyFill="1" applyBorder="1" applyAlignment="1">
      <alignment wrapText="1"/>
    </xf>
    <xf numFmtId="164" fontId="18" fillId="2" borderId="13" xfId="0" applyNumberFormat="1" applyFont="1" applyFill="1" applyBorder="1" applyAlignment="1">
      <alignment horizontal="right" wrapText="1"/>
    </xf>
    <xf numFmtId="164" fontId="18" fillId="5" borderId="13" xfId="0" applyNumberFormat="1" applyFont="1" applyFill="1" applyBorder="1" applyAlignment="1">
      <alignment horizontal="right" wrapText="1"/>
    </xf>
    <xf numFmtId="164" fontId="18" fillId="6" borderId="13" xfId="0" applyNumberFormat="1" applyFont="1" applyFill="1" applyBorder="1" applyAlignment="1">
      <alignment horizontal="right" wrapText="1"/>
    </xf>
    <xf numFmtId="164" fontId="18" fillId="7" borderId="13" xfId="0" applyNumberFormat="1" applyFont="1" applyFill="1" applyBorder="1" applyAlignment="1">
      <alignment horizontal="right" wrapText="1"/>
    </xf>
    <xf numFmtId="0" fontId="22" fillId="2" borderId="4" xfId="0" applyFont="1" applyFill="1" applyBorder="1" applyAlignment="1">
      <alignment horizontal="left" wrapText="1"/>
    </xf>
    <xf numFmtId="164" fontId="22" fillId="6" borderId="4" xfId="0" applyNumberFormat="1" applyFont="1" applyFill="1" applyBorder="1" applyAlignment="1">
      <alignment horizontal="right" wrapText="1"/>
    </xf>
    <xf numFmtId="164" fontId="18" fillId="5" borderId="6" xfId="0" applyNumberFormat="1" applyFont="1" applyFill="1" applyBorder="1" applyAlignment="1">
      <alignment horizontal="right" wrapText="1"/>
    </xf>
    <xf numFmtId="164" fontId="18" fillId="6" borderId="6" xfId="0" applyNumberFormat="1" applyFont="1" applyFill="1" applyBorder="1" applyAlignment="1">
      <alignment horizontal="right" wrapText="1"/>
    </xf>
    <xf numFmtId="164" fontId="18" fillId="7" borderId="6" xfId="0" applyNumberFormat="1" applyFont="1" applyFill="1" applyBorder="1" applyAlignment="1">
      <alignment horizontal="right" wrapText="1"/>
    </xf>
    <xf numFmtId="0" fontId="26" fillId="2" borderId="4" xfId="0" applyFont="1" applyFill="1" applyBorder="1" applyAlignment="1">
      <alignment horizontal="left" wrapText="1"/>
    </xf>
    <xf numFmtId="166" fontId="26" fillId="2" borderId="4" xfId="0" applyNumberFormat="1" applyFont="1" applyFill="1" applyBorder="1" applyAlignment="1">
      <alignment horizontal="right" wrapText="1"/>
    </xf>
    <xf numFmtId="165" fontId="26" fillId="5" borderId="4" xfId="0" applyNumberFormat="1" applyFont="1" applyFill="1" applyBorder="1" applyAlignment="1">
      <alignment horizontal="right" wrapText="1"/>
    </xf>
    <xf numFmtId="165" fontId="26" fillId="6" borderId="4" xfId="0" applyNumberFormat="1" applyFont="1" applyFill="1" applyBorder="1" applyAlignment="1">
      <alignment horizontal="right" wrapText="1"/>
    </xf>
    <xf numFmtId="165" fontId="26" fillId="7" borderId="4" xfId="0" applyNumberFormat="1" applyFont="1" applyFill="1" applyBorder="1" applyAlignment="1">
      <alignment horizontal="right" wrapText="1"/>
    </xf>
    <xf numFmtId="0" fontId="18" fillId="2" borderId="6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right" wrapText="1"/>
    </xf>
    <xf numFmtId="0" fontId="22" fillId="5" borderId="6" xfId="0" applyFont="1" applyFill="1" applyBorder="1" applyAlignment="1">
      <alignment horizontal="right" wrapText="1"/>
    </xf>
    <xf numFmtId="0" fontId="22" fillId="6" borderId="6" xfId="0" applyFont="1" applyFill="1" applyBorder="1" applyAlignment="1">
      <alignment horizontal="right" wrapText="1"/>
    </xf>
    <xf numFmtId="0" fontId="22" fillId="7" borderId="6" xfId="0" applyFont="1" applyFill="1" applyBorder="1" applyAlignment="1">
      <alignment horizontal="right" wrapText="1"/>
    </xf>
    <xf numFmtId="164" fontId="22" fillId="6" borderId="0" xfId="0" applyNumberFormat="1" applyFont="1" applyFill="1" applyAlignment="1">
      <alignment horizontal="right" wrapText="1"/>
    </xf>
    <xf numFmtId="0" fontId="22" fillId="2" borderId="4" xfId="0" applyFont="1" applyFill="1" applyBorder="1" applyAlignment="1">
      <alignment horizontal="left" wrapText="1" indent="1"/>
    </xf>
    <xf numFmtId="0" fontId="22" fillId="5" borderId="4" xfId="0" applyFont="1" applyFill="1" applyBorder="1" applyAlignment="1">
      <alignment horizontal="right" wrapText="1"/>
    </xf>
    <xf numFmtId="0" fontId="22" fillId="6" borderId="4" xfId="0" applyFont="1" applyFill="1" applyBorder="1" applyAlignment="1">
      <alignment horizontal="right" wrapText="1"/>
    </xf>
    <xf numFmtId="0" fontId="22" fillId="7" borderId="4" xfId="0" applyFont="1" applyFill="1" applyBorder="1" applyAlignment="1">
      <alignment horizontal="right" wrapText="1"/>
    </xf>
    <xf numFmtId="0" fontId="26" fillId="2" borderId="0" xfId="0" applyFont="1" applyFill="1" applyAlignment="1">
      <alignment horizontal="left" wrapText="1"/>
    </xf>
    <xf numFmtId="165" fontId="26" fillId="5" borderId="0" xfId="0" applyNumberFormat="1" applyFont="1" applyFill="1" applyAlignment="1">
      <alignment horizontal="right" wrapText="1"/>
    </xf>
    <xf numFmtId="165" fontId="26" fillId="6" borderId="0" xfId="0" applyNumberFormat="1" applyFont="1" applyFill="1" applyAlignment="1">
      <alignment horizontal="right" wrapText="1"/>
    </xf>
    <xf numFmtId="165" fontId="26" fillId="7" borderId="0" xfId="0" applyNumberFormat="1" applyFont="1" applyFill="1" applyAlignment="1">
      <alignment horizontal="right" wrapText="1"/>
    </xf>
    <xf numFmtId="0" fontId="26" fillId="5" borderId="0" xfId="0" applyFont="1" applyFill="1" applyAlignment="1">
      <alignment horizontal="right" wrapText="1"/>
    </xf>
    <xf numFmtId="0" fontId="26" fillId="6" borderId="0" xfId="0" applyFont="1" applyFill="1" applyAlignment="1">
      <alignment horizontal="right" wrapText="1"/>
    </xf>
    <xf numFmtId="0" fontId="26" fillId="7" borderId="0" xfId="0" applyFont="1" applyFill="1" applyAlignment="1">
      <alignment horizontal="right" wrapText="1"/>
    </xf>
    <xf numFmtId="168" fontId="22" fillId="0" borderId="4" xfId="0" applyNumberFormat="1" applyFont="1" applyBorder="1" applyAlignment="1">
      <alignment wrapText="1"/>
    </xf>
    <xf numFmtId="168" fontId="18" fillId="0" borderId="6" xfId="0" applyNumberFormat="1" applyFont="1" applyBorder="1" applyAlignment="1">
      <alignment wrapText="1"/>
    </xf>
    <xf numFmtId="0" fontId="18" fillId="2" borderId="0" xfId="0" applyFont="1" applyFill="1" applyAlignment="1">
      <alignment horizontal="left" wrapText="1"/>
    </xf>
    <xf numFmtId="0" fontId="22" fillId="5" borderId="0" xfId="0" applyFont="1" applyFill="1" applyAlignment="1">
      <alignment wrapText="1"/>
    </xf>
    <xf numFmtId="0" fontId="22" fillId="6" borderId="0" xfId="0" applyFont="1" applyFill="1" applyAlignment="1">
      <alignment wrapText="1"/>
    </xf>
    <xf numFmtId="0" fontId="22" fillId="7" borderId="0" xfId="0" applyFont="1" applyFill="1" applyAlignment="1">
      <alignment wrapText="1"/>
    </xf>
    <xf numFmtId="0" fontId="18" fillId="2" borderId="7" xfId="0" applyFont="1" applyFill="1" applyBorder="1" applyAlignment="1">
      <alignment wrapText="1"/>
    </xf>
    <xf numFmtId="164" fontId="18" fillId="6" borderId="7" xfId="0" applyNumberFormat="1" applyFont="1" applyFill="1" applyBorder="1" applyAlignment="1">
      <alignment horizontal="right" wrapText="1"/>
    </xf>
    <xf numFmtId="0" fontId="18" fillId="2" borderId="1" xfId="0" applyFont="1" applyFill="1" applyBorder="1" applyAlignment="1">
      <alignment wrapText="1"/>
    </xf>
    <xf numFmtId="0" fontId="22" fillId="0" borderId="1" xfId="0" applyFont="1" applyBorder="1" applyAlignment="1">
      <alignment horizontal="right" wrapText="1"/>
    </xf>
    <xf numFmtId="0" fontId="22" fillId="2" borderId="3" xfId="0" applyFont="1" applyFill="1" applyBorder="1" applyAlignment="1">
      <alignment horizontal="left" wrapText="1"/>
    </xf>
    <xf numFmtId="164" fontId="22" fillId="0" borderId="3" xfId="0" applyNumberFormat="1" applyFont="1" applyBorder="1" applyAlignment="1">
      <alignment horizontal="right" wrapText="1"/>
    </xf>
    <xf numFmtId="164" fontId="22" fillId="0" borderId="1" xfId="0" applyNumberFormat="1" applyFont="1" applyBorder="1" applyAlignment="1">
      <alignment horizontal="right" wrapText="1"/>
    </xf>
    <xf numFmtId="164" fontId="22" fillId="5" borderId="1" xfId="0" applyNumberFormat="1" applyFont="1" applyFill="1" applyBorder="1" applyAlignment="1">
      <alignment horizontal="right" wrapText="1"/>
    </xf>
    <xf numFmtId="164" fontId="22" fillId="6" borderId="1" xfId="0" applyNumberFormat="1" applyFont="1" applyFill="1" applyBorder="1" applyAlignment="1">
      <alignment horizontal="right" wrapText="1"/>
    </xf>
    <xf numFmtId="164" fontId="22" fillId="7" borderId="1" xfId="0" applyNumberFormat="1" applyFont="1" applyFill="1" applyBorder="1" applyAlignment="1">
      <alignment horizontal="right" wrapText="1"/>
    </xf>
    <xf numFmtId="0" fontId="22" fillId="2" borderId="3" xfId="0" applyFont="1" applyFill="1" applyBorder="1" applyAlignment="1">
      <alignment wrapText="1"/>
    </xf>
    <xf numFmtId="0" fontId="22" fillId="0" borderId="3" xfId="0" applyFont="1" applyBorder="1" applyAlignment="1">
      <alignment horizontal="right" wrapText="1"/>
    </xf>
    <xf numFmtId="169" fontId="22" fillId="0" borderId="3" xfId="0" applyNumberFormat="1" applyFont="1" applyBorder="1" applyAlignment="1">
      <alignment horizontal="right" wrapText="1"/>
    </xf>
    <xf numFmtId="169" fontId="22" fillId="5" borderId="3" xfId="0" applyNumberFormat="1" applyFont="1" applyFill="1" applyBorder="1" applyAlignment="1">
      <alignment horizontal="right" wrapText="1"/>
    </xf>
    <xf numFmtId="169" fontId="22" fillId="6" borderId="3" xfId="0" applyNumberFormat="1" applyFont="1" applyFill="1" applyBorder="1" applyAlignment="1">
      <alignment horizontal="right" wrapText="1"/>
    </xf>
    <xf numFmtId="169" fontId="22" fillId="7" borderId="3" xfId="0" applyNumberFormat="1" applyFont="1" applyFill="1" applyBorder="1" applyAlignment="1">
      <alignment horizontal="right" wrapText="1"/>
    </xf>
    <xf numFmtId="169" fontId="22" fillId="0" borderId="1" xfId="0" applyNumberFormat="1" applyFont="1" applyBorder="1" applyAlignment="1">
      <alignment horizontal="right" wrapText="1"/>
    </xf>
    <xf numFmtId="169" fontId="22" fillId="5" borderId="1" xfId="0" applyNumberFormat="1" applyFont="1" applyFill="1" applyBorder="1" applyAlignment="1">
      <alignment horizontal="right" wrapText="1"/>
    </xf>
    <xf numFmtId="169" fontId="22" fillId="6" borderId="1" xfId="0" applyNumberFormat="1" applyFont="1" applyFill="1" applyBorder="1" applyAlignment="1">
      <alignment horizontal="right" wrapText="1"/>
    </xf>
    <xf numFmtId="169" fontId="22" fillId="7" borderId="1" xfId="0" applyNumberFormat="1" applyFont="1" applyFill="1" applyBorder="1" applyAlignment="1">
      <alignment horizontal="right" wrapText="1"/>
    </xf>
    <xf numFmtId="167" fontId="18" fillId="2" borderId="2" xfId="0" applyNumberFormat="1" applyFont="1" applyFill="1" applyBorder="1" applyAlignment="1">
      <alignment horizontal="right" vertical="top" wrapText="1"/>
    </xf>
    <xf numFmtId="0" fontId="22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18" fillId="0" borderId="6" xfId="0" applyFont="1" applyBorder="1" applyAlignment="1">
      <alignment wrapText="1"/>
    </xf>
    <xf numFmtId="0" fontId="18" fillId="0" borderId="0" xfId="0" applyFont="1" applyAlignment="1">
      <alignment horizontal="left" wrapText="1"/>
    </xf>
    <xf numFmtId="0" fontId="22" fillId="2" borderId="0" xfId="0" applyFont="1" applyFill="1" applyAlignment="1">
      <alignment horizontal="right" wrapText="1"/>
    </xf>
    <xf numFmtId="0" fontId="22" fillId="5" borderId="0" xfId="0" applyFont="1" applyFill="1" applyAlignment="1">
      <alignment horizontal="right" wrapText="1"/>
    </xf>
    <xf numFmtId="0" fontId="18" fillId="0" borderId="6" xfId="0" applyFont="1" applyBorder="1" applyAlignment="1">
      <alignment horizontal="left" wrapText="1"/>
    </xf>
    <xf numFmtId="0" fontId="18" fillId="0" borderId="4" xfId="0" applyFont="1" applyBorder="1" applyAlignment="1">
      <alignment wrapText="1"/>
    </xf>
    <xf numFmtId="0" fontId="18" fillId="0" borderId="7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3" xfId="0" applyFont="1" applyFill="1" applyBorder="1" applyAlignment="1">
      <alignment horizontal="right" wrapText="1"/>
    </xf>
    <xf numFmtId="0" fontId="18" fillId="5" borderId="3" xfId="0" applyFont="1" applyFill="1" applyBorder="1" applyAlignment="1">
      <alignment horizontal="right" wrapText="1"/>
    </xf>
    <xf numFmtId="164" fontId="18" fillId="2" borderId="0" xfId="0" applyNumberFormat="1" applyFont="1" applyFill="1" applyAlignment="1">
      <alignment horizontal="right" wrapText="1"/>
    </xf>
    <xf numFmtId="164" fontId="18" fillId="5" borderId="0" xfId="0" applyNumberFormat="1" applyFont="1" applyFill="1" applyAlignment="1">
      <alignment horizontal="right" wrapText="1"/>
    </xf>
    <xf numFmtId="0" fontId="18" fillId="0" borderId="0" xfId="0" applyFont="1" applyAlignment="1">
      <alignment wrapText="1"/>
    </xf>
    <xf numFmtId="0" fontId="22" fillId="0" borderId="14" xfId="0" applyFont="1" applyBorder="1" applyAlignment="1">
      <alignment horizontal="left" wrapText="1"/>
    </xf>
    <xf numFmtId="0" fontId="22" fillId="2" borderId="14" xfId="0" applyFont="1" applyFill="1" applyBorder="1" applyAlignment="1">
      <alignment horizontal="right" wrapText="1"/>
    </xf>
    <xf numFmtId="0" fontId="22" fillId="5" borderId="14" xfId="0" applyFont="1" applyFill="1" applyBorder="1" applyAlignment="1">
      <alignment horizontal="right" wrapText="1"/>
    </xf>
    <xf numFmtId="0" fontId="18" fillId="0" borderId="15" xfId="0" applyFont="1" applyBorder="1" applyAlignment="1">
      <alignment wrapText="1"/>
    </xf>
    <xf numFmtId="164" fontId="18" fillId="2" borderId="15" xfId="0" applyNumberFormat="1" applyFont="1" applyFill="1" applyBorder="1" applyAlignment="1">
      <alignment horizontal="right" wrapText="1"/>
    </xf>
    <xf numFmtId="164" fontId="18" fillId="5" borderId="15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22" fillId="0" borderId="0" xfId="0" applyFont="1" applyAlignment="1">
      <alignment horizontal="right" wrapText="1"/>
    </xf>
    <xf numFmtId="0" fontId="28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164" fontId="22" fillId="0" borderId="3" xfId="0" applyNumberFormat="1" applyFont="1" applyBorder="1" applyAlignment="1">
      <alignment wrapText="1"/>
    </xf>
    <xf numFmtId="164" fontId="22" fillId="0" borderId="0" xfId="0" applyNumberFormat="1" applyFont="1" applyAlignment="1">
      <alignment wrapText="1"/>
    </xf>
    <xf numFmtId="164" fontId="22" fillId="0" borderId="4" xfId="0" applyNumberFormat="1" applyFont="1" applyBorder="1" applyAlignment="1">
      <alignment wrapText="1"/>
    </xf>
    <xf numFmtId="164" fontId="22" fillId="5" borderId="4" xfId="0" applyNumberFormat="1" applyFont="1" applyFill="1" applyBorder="1" applyAlignment="1">
      <alignment horizontal="right" vertical="top" wrapText="1"/>
    </xf>
    <xf numFmtId="164" fontId="18" fillId="0" borderId="7" xfId="0" applyNumberFormat="1" applyFont="1" applyBorder="1" applyAlignment="1">
      <alignment wrapText="1"/>
    </xf>
    <xf numFmtId="0" fontId="22" fillId="5" borderId="3" xfId="0" applyFont="1" applyFill="1" applyBorder="1" applyAlignment="1">
      <alignment horizontal="right" wrapText="1"/>
    </xf>
    <xf numFmtId="164" fontId="18" fillId="0" borderId="6" xfId="0" applyNumberFormat="1" applyFont="1" applyBorder="1" applyAlignment="1">
      <alignment wrapText="1"/>
    </xf>
    <xf numFmtId="164" fontId="22" fillId="0" borderId="7" xfId="0" applyNumberFormat="1" applyFont="1" applyBorder="1" applyAlignment="1">
      <alignment wrapText="1"/>
    </xf>
    <xf numFmtId="170" fontId="18" fillId="5" borderId="2" xfId="0" applyNumberFormat="1" applyFont="1" applyFill="1" applyBorder="1" applyAlignment="1">
      <alignment horizontal="right" vertical="top" wrapText="1"/>
    </xf>
    <xf numFmtId="164" fontId="1" fillId="5" borderId="6" xfId="0" applyNumberFormat="1" applyFont="1" applyFill="1" applyBorder="1" applyAlignment="1">
      <alignment horizontal="right" wrapText="1"/>
    </xf>
    <xf numFmtId="164" fontId="1" fillId="6" borderId="6" xfId="0" applyNumberFormat="1" applyFont="1" applyFill="1" applyBorder="1" applyAlignment="1">
      <alignment horizontal="right" wrapText="1"/>
    </xf>
    <xf numFmtId="164" fontId="1" fillId="7" borderId="6" xfId="0" applyNumberFormat="1" applyFont="1" applyFill="1" applyBorder="1" applyAlignment="1">
      <alignment horizontal="right" wrapText="1"/>
    </xf>
    <xf numFmtId="164" fontId="1" fillId="6" borderId="0" xfId="0" applyNumberFormat="1" applyFont="1" applyFill="1" applyAlignment="1">
      <alignment horizontal="right" wrapText="1"/>
    </xf>
    <xf numFmtId="164" fontId="1" fillId="7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164" fontId="1" fillId="6" borderId="4" xfId="0" applyNumberFormat="1" applyFont="1" applyFill="1" applyBorder="1" applyAlignment="1">
      <alignment horizontal="right" wrapText="1"/>
    </xf>
    <xf numFmtId="164" fontId="1" fillId="7" borderId="4" xfId="0" applyNumberFormat="1" applyFont="1" applyFill="1" applyBorder="1" applyAlignment="1">
      <alignment horizontal="right" wrapText="1"/>
    </xf>
    <xf numFmtId="164" fontId="9" fillId="6" borderId="7" xfId="0" applyNumberFormat="1" applyFont="1" applyFill="1" applyBorder="1" applyAlignment="1">
      <alignment horizontal="right" wrapText="1"/>
    </xf>
    <xf numFmtId="164" fontId="9" fillId="7" borderId="7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2" borderId="16" xfId="0" applyFont="1" applyFill="1" applyBorder="1" applyAlignment="1">
      <alignment vertical="top" wrapText="1"/>
    </xf>
    <xf numFmtId="0" fontId="9" fillId="5" borderId="16" xfId="0" applyFont="1" applyFill="1" applyBorder="1" applyAlignment="1">
      <alignment horizontal="right" wrapText="1"/>
    </xf>
    <xf numFmtId="0" fontId="1" fillId="6" borderId="16" xfId="0" applyFont="1" applyFill="1" applyBorder="1" applyAlignment="1">
      <alignment horizontal="right" wrapText="1"/>
    </xf>
    <xf numFmtId="0" fontId="1" fillId="7" borderId="16" xfId="0" applyFont="1" applyFill="1" applyBorder="1" applyAlignment="1">
      <alignment horizontal="right" wrapText="1"/>
    </xf>
    <xf numFmtId="164" fontId="9" fillId="2" borderId="17" xfId="0" applyNumberFormat="1" applyFont="1" applyFill="1" applyBorder="1" applyAlignment="1">
      <alignment horizontal="right" wrapText="1"/>
    </xf>
    <xf numFmtId="164" fontId="9" fillId="5" borderId="17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vertical="top" wrapText="1"/>
    </xf>
    <xf numFmtId="164" fontId="9" fillId="6" borderId="17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164" fontId="9" fillId="7" borderId="17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164" fontId="9" fillId="0" borderId="3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9" fillId="6" borderId="6" xfId="0" applyNumberFormat="1" applyFont="1" applyFill="1" applyBorder="1" applyAlignment="1">
      <alignment horizontal="right" wrapText="1"/>
    </xf>
    <xf numFmtId="164" fontId="9" fillId="7" borderId="6" xfId="0" applyNumberFormat="1" applyFont="1" applyFill="1" applyBorder="1" applyAlignment="1">
      <alignment horizontal="right" wrapText="1"/>
    </xf>
    <xf numFmtId="166" fontId="10" fillId="2" borderId="0" xfId="0" applyNumberFormat="1" applyFont="1" applyFill="1" applyAlignment="1">
      <alignment wrapText="1"/>
    </xf>
    <xf numFmtId="166" fontId="10" fillId="5" borderId="0" xfId="0" applyNumberFormat="1" applyFont="1" applyFill="1" applyAlignment="1">
      <alignment wrapText="1"/>
    </xf>
    <xf numFmtId="166" fontId="10" fillId="6" borderId="0" xfId="0" applyNumberFormat="1" applyFont="1" applyFill="1" applyAlignment="1">
      <alignment wrapText="1"/>
    </xf>
    <xf numFmtId="166" fontId="10" fillId="7" borderId="0" xfId="0" applyNumberFormat="1" applyFont="1" applyFill="1" applyAlignment="1">
      <alignment wrapText="1"/>
    </xf>
    <xf numFmtId="164" fontId="9" fillId="2" borderId="4" xfId="0" applyNumberFormat="1" applyFont="1" applyFill="1" applyBorder="1" applyAlignment="1">
      <alignment horizontal="right" wrapText="1"/>
    </xf>
    <xf numFmtId="164" fontId="9" fillId="6" borderId="4" xfId="0" applyNumberFormat="1" applyFont="1" applyFill="1" applyBorder="1" applyAlignment="1">
      <alignment horizontal="right" wrapText="1"/>
    </xf>
    <xf numFmtId="164" fontId="9" fillId="7" borderId="4" xfId="0" applyNumberFormat="1" applyFont="1" applyFill="1" applyBorder="1" applyAlignment="1">
      <alignment horizontal="right" wrapText="1"/>
    </xf>
    <xf numFmtId="166" fontId="10" fillId="2" borderId="1" xfId="0" applyNumberFormat="1" applyFont="1" applyFill="1" applyBorder="1" applyAlignment="1">
      <alignment wrapText="1"/>
    </xf>
    <xf numFmtId="166" fontId="10" fillId="5" borderId="1" xfId="0" applyNumberFormat="1" applyFont="1" applyFill="1" applyBorder="1" applyAlignment="1">
      <alignment wrapText="1"/>
    </xf>
    <xf numFmtId="166" fontId="10" fillId="6" borderId="1" xfId="0" applyNumberFormat="1" applyFont="1" applyFill="1" applyBorder="1" applyAlignment="1">
      <alignment wrapText="1"/>
    </xf>
    <xf numFmtId="166" fontId="10" fillId="7" borderId="1" xfId="0" applyNumberFormat="1" applyFont="1" applyFill="1" applyBorder="1" applyAlignment="1">
      <alignment wrapText="1"/>
    </xf>
    <xf numFmtId="164" fontId="0" fillId="0" borderId="0" xfId="0" applyNumberFormat="1"/>
    <xf numFmtId="164" fontId="1" fillId="0" borderId="0" xfId="1" applyNumberFormat="1">
      <alignment wrapText="1"/>
    </xf>
    <xf numFmtId="0" fontId="18" fillId="0" borderId="0" xfId="1" applyFont="1">
      <alignment wrapText="1"/>
    </xf>
    <xf numFmtId="164" fontId="18" fillId="6" borderId="3" xfId="0" applyNumberFormat="1" applyFont="1" applyFill="1" applyBorder="1" applyAlignment="1">
      <alignment horizontal="right" wrapText="1"/>
    </xf>
    <xf numFmtId="0" fontId="18" fillId="2" borderId="0" xfId="0" applyFont="1" applyFill="1" applyAlignment="1">
      <alignment wrapText="1"/>
    </xf>
    <xf numFmtId="164" fontId="18" fillId="7" borderId="3" xfId="0" applyNumberFormat="1" applyFont="1" applyFill="1" applyBorder="1" applyAlignment="1">
      <alignment horizontal="right" wrapText="1"/>
    </xf>
    <xf numFmtId="0" fontId="0" fillId="0" borderId="0" xfId="0" applyAlignment="1">
      <alignment vertical="top"/>
    </xf>
    <xf numFmtId="0" fontId="24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vertical="top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7</xdr:col>
      <xdr:colOff>628650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C00D91-9FCE-4E51-9040-B4E30B5B8341}"/>
            </a:ext>
          </a:extLst>
        </xdr:cNvPr>
        <xdr:cNvCxnSpPr/>
      </xdr:nvCxnSpPr>
      <xdr:spPr>
        <a:xfrm>
          <a:off x="681990" y="2354580"/>
          <a:ext cx="432054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527685</xdr:colOff>
      <xdr:row>11</xdr:row>
      <xdr:rowOff>72625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887137-286A-41E8-AB70-92941FB0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1680"/>
          <a:ext cx="52768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28515625" defaultRowHeight="12.75" x14ac:dyDescent="0.2"/>
  <cols>
    <col min="1" max="7" width="9.140625" customWidth="1"/>
    <col min="8" max="17" width="9.5703125" customWidth="1"/>
  </cols>
  <sheetData>
    <row r="1" spans="1:17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2"/>
      <c r="O8" s="2"/>
      <c r="P8" s="2"/>
      <c r="Q8" s="2"/>
    </row>
    <row r="9" spans="1:17" ht="14.1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2"/>
      <c r="O9" s="2"/>
      <c r="P9" s="2"/>
      <c r="Q9" s="2"/>
    </row>
    <row r="10" spans="1:17" ht="14.1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2"/>
      <c r="O10" s="2"/>
      <c r="P10" s="2"/>
      <c r="Q10" s="2"/>
    </row>
    <row r="11" spans="1:17" ht="29.1" customHeight="1" x14ac:dyDescent="0.2">
      <c r="A11" s="123"/>
      <c r="B11" s="337" t="s">
        <v>0</v>
      </c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2"/>
      <c r="O11" s="2"/>
      <c r="P11" s="2"/>
      <c r="Q11" s="2"/>
    </row>
    <row r="12" spans="1:17" ht="14.1" customHeight="1" x14ac:dyDescent="0.2">
      <c r="A12" s="123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2"/>
      <c r="O12" s="2"/>
      <c r="P12" s="2"/>
      <c r="Q12" s="2"/>
    </row>
    <row r="13" spans="1:17" ht="14.1" customHeight="1" x14ac:dyDescent="0.2">
      <c r="A13" s="123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2"/>
      <c r="O13" s="2"/>
      <c r="P13" s="2"/>
      <c r="Q13" s="2"/>
    </row>
    <row r="14" spans="1:17" ht="14.1" customHeight="1" x14ac:dyDescent="0.2">
      <c r="A14" s="123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2"/>
      <c r="O14" s="2"/>
      <c r="P14" s="2"/>
      <c r="Q14" s="2"/>
    </row>
    <row r="15" spans="1:17" ht="14.1" customHeight="1" x14ac:dyDescent="0.2">
      <c r="A15" s="123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2"/>
      <c r="O15" s="2"/>
      <c r="P15" s="2"/>
      <c r="Q15" s="2"/>
    </row>
    <row r="16" spans="1:17" ht="14.1" customHeight="1" x14ac:dyDescent="0.2">
      <c r="A16" s="123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2"/>
      <c r="O16" s="2"/>
      <c r="P16" s="2"/>
      <c r="Q16" s="2"/>
    </row>
    <row r="17" spans="1:17" ht="14.1" customHeight="1" x14ac:dyDescent="0.2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2"/>
      <c r="O17" s="2"/>
      <c r="P17" s="2"/>
      <c r="Q17" s="2"/>
    </row>
    <row r="18" spans="1:17" ht="14.1" customHeight="1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showGridLines="0" showRuler="0" zoomScaleNormal="100" workbookViewId="0"/>
  </sheetViews>
  <sheetFormatPr defaultColWidth="13.28515625" defaultRowHeight="12.75" x14ac:dyDescent="0.2"/>
  <cols>
    <col min="2" max="2" width="76.85546875" customWidth="1"/>
    <col min="3" max="8" width="17.85546875" customWidth="1"/>
    <col min="9" max="11" width="9.5703125" customWidth="1"/>
  </cols>
  <sheetData>
    <row r="1" spans="1:11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">
      <c r="A2" s="2"/>
      <c r="B2" s="4" t="s">
        <v>1</v>
      </c>
      <c r="C2" s="166"/>
      <c r="D2" s="2"/>
      <c r="E2" s="2"/>
      <c r="F2" s="2"/>
      <c r="G2" s="2"/>
      <c r="H2" s="2"/>
      <c r="I2" s="2"/>
      <c r="J2" s="2"/>
      <c r="K2" s="2"/>
    </row>
    <row r="3" spans="1:11" ht="16.7" customHeight="1" x14ac:dyDescent="0.2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2"/>
      <c r="B4" s="44"/>
      <c r="C4" s="2"/>
      <c r="D4" s="2"/>
      <c r="E4" s="2"/>
      <c r="F4" s="2"/>
      <c r="G4" s="2"/>
      <c r="H4" s="2"/>
      <c r="I4" s="2"/>
      <c r="J4" s="2"/>
      <c r="K4" s="2"/>
    </row>
    <row r="5" spans="1:11" ht="16.7" customHeight="1" thickBot="1" x14ac:dyDescent="0.25">
      <c r="A5" s="2"/>
      <c r="B5" s="6" t="s">
        <v>1</v>
      </c>
      <c r="C5" s="28"/>
      <c r="D5" s="28"/>
      <c r="E5" s="28"/>
      <c r="H5" s="28"/>
      <c r="I5" s="2"/>
      <c r="J5" s="2"/>
      <c r="K5" s="2"/>
    </row>
    <row r="6" spans="1:11" ht="16.7" customHeight="1" thickBot="1" x14ac:dyDescent="0.25">
      <c r="A6" s="2"/>
      <c r="B6" s="7" t="s">
        <v>3</v>
      </c>
      <c r="C6" s="133" t="s">
        <v>4</v>
      </c>
      <c r="D6" s="134" t="s">
        <v>5</v>
      </c>
      <c r="E6" s="134" t="s">
        <v>6</v>
      </c>
      <c r="F6" s="135" t="s">
        <v>7</v>
      </c>
      <c r="G6" s="134" t="s">
        <v>8</v>
      </c>
      <c r="H6" s="134" t="s">
        <v>6</v>
      </c>
      <c r="I6" s="2"/>
      <c r="J6" s="2"/>
      <c r="K6" s="2"/>
    </row>
    <row r="7" spans="1:11" ht="16.7" customHeight="1" x14ac:dyDescent="0.2">
      <c r="A7" s="2"/>
      <c r="B7" s="9" t="s">
        <v>9</v>
      </c>
      <c r="C7" s="116">
        <v>119236000</v>
      </c>
      <c r="D7" s="117">
        <v>108320000</v>
      </c>
      <c r="E7" s="136">
        <v>0.100775480059084</v>
      </c>
      <c r="F7" s="137">
        <v>365455000</v>
      </c>
      <c r="G7" s="117">
        <v>318858000</v>
      </c>
      <c r="H7" s="138">
        <v>0.146137151961061</v>
      </c>
      <c r="I7" s="2"/>
      <c r="J7" s="2"/>
      <c r="K7" s="2"/>
    </row>
    <row r="8" spans="1:11" ht="16.7" customHeight="1" x14ac:dyDescent="0.2">
      <c r="A8" s="18"/>
      <c r="B8" s="2" t="s">
        <v>10</v>
      </c>
      <c r="C8" s="139">
        <v>82476000</v>
      </c>
      <c r="D8" s="140">
        <v>62446000</v>
      </c>
      <c r="E8" s="141">
        <v>0.32075713416391799</v>
      </c>
      <c r="F8" s="142">
        <v>254494000</v>
      </c>
      <c r="G8" s="140">
        <v>182908000</v>
      </c>
      <c r="H8" s="141">
        <v>0.39137708574802599</v>
      </c>
      <c r="I8" s="18"/>
      <c r="J8" s="18"/>
      <c r="K8" s="2"/>
    </row>
    <row r="9" spans="1:11" ht="16.7" customHeight="1" x14ac:dyDescent="0.2">
      <c r="A9" s="18"/>
      <c r="B9" s="2" t="s">
        <v>11</v>
      </c>
      <c r="C9" s="139">
        <v>36760000</v>
      </c>
      <c r="D9" s="140">
        <v>45874000</v>
      </c>
      <c r="E9" s="141">
        <v>-0.198674630509657</v>
      </c>
      <c r="F9" s="142">
        <v>110961000</v>
      </c>
      <c r="G9" s="140">
        <v>135951000</v>
      </c>
      <c r="H9" s="141">
        <v>-0.183816227905642</v>
      </c>
      <c r="I9" s="18"/>
      <c r="J9" s="18"/>
      <c r="K9" s="2"/>
    </row>
    <row r="10" spans="1:11" ht="16.7" customHeight="1" x14ac:dyDescent="0.2">
      <c r="A10" s="18"/>
      <c r="B10" s="12" t="s">
        <v>12</v>
      </c>
      <c r="C10" s="119">
        <v>24878000</v>
      </c>
      <c r="D10" s="120">
        <v>27983000</v>
      </c>
      <c r="E10" s="143">
        <v>-0.11096022585140999</v>
      </c>
      <c r="F10" s="119">
        <v>75926000</v>
      </c>
      <c r="G10" s="120">
        <v>78471000</v>
      </c>
      <c r="H10" s="143">
        <v>-3.2432363548317203E-2</v>
      </c>
      <c r="I10" s="18"/>
      <c r="J10" s="18"/>
      <c r="K10" s="2"/>
    </row>
    <row r="11" spans="1:11" ht="16.7" customHeight="1" x14ac:dyDescent="0.2">
      <c r="A11" s="2"/>
      <c r="B11" s="14" t="s">
        <v>13</v>
      </c>
      <c r="C11" s="145">
        <v>144114000</v>
      </c>
      <c r="D11" s="146">
        <v>136303000</v>
      </c>
      <c r="E11" s="147">
        <v>5.7306148800833401E-2</v>
      </c>
      <c r="F11" s="148">
        <v>441381000</v>
      </c>
      <c r="G11" s="146">
        <v>397330000</v>
      </c>
      <c r="H11" s="147">
        <v>0.110867540835074</v>
      </c>
      <c r="I11" s="2"/>
      <c r="J11" s="2"/>
      <c r="K11" s="2"/>
    </row>
    <row r="12" spans="1:11" ht="16.7" customHeight="1" x14ac:dyDescent="0.2">
      <c r="A12" s="92"/>
      <c r="B12" s="15" t="s">
        <v>14</v>
      </c>
      <c r="C12" s="149">
        <v>118939000</v>
      </c>
      <c r="D12" s="150">
        <v>109922000</v>
      </c>
      <c r="E12" s="151">
        <v>8.2030894634377099E-2</v>
      </c>
      <c r="F12" s="152">
        <v>368900000</v>
      </c>
      <c r="G12" s="150">
        <v>328811000</v>
      </c>
      <c r="H12" s="153">
        <v>0.12192110361271399</v>
      </c>
      <c r="I12" s="2"/>
      <c r="J12" s="2"/>
      <c r="K12" s="2"/>
    </row>
    <row r="13" spans="1:11" ht="16.7" customHeight="1" x14ac:dyDescent="0.2">
      <c r="A13" s="18"/>
      <c r="B13" s="18" t="s">
        <v>15</v>
      </c>
      <c r="C13" s="154">
        <v>0.82531190585231096</v>
      </c>
      <c r="D13" s="155">
        <v>0.80645326955386198</v>
      </c>
      <c r="E13" s="156"/>
      <c r="F13" s="157">
        <v>0.835785863007243</v>
      </c>
      <c r="G13" s="155">
        <v>0.82755140563259799</v>
      </c>
      <c r="H13" s="156"/>
      <c r="I13" s="18"/>
      <c r="J13" s="18"/>
      <c r="K13" s="2"/>
    </row>
    <row r="14" spans="1:11" ht="16.7" customHeight="1" x14ac:dyDescent="0.2">
      <c r="A14" s="44"/>
      <c r="B14" s="12" t="s">
        <v>16</v>
      </c>
      <c r="C14" s="119">
        <v>127677000</v>
      </c>
      <c r="D14" s="120">
        <v>127707000</v>
      </c>
      <c r="E14" s="158">
        <v>-2.34912729920834E-4</v>
      </c>
      <c r="F14" s="144">
        <v>378548000</v>
      </c>
      <c r="G14" s="120">
        <v>421895000</v>
      </c>
      <c r="H14" s="143">
        <v>-0.10274357363799</v>
      </c>
      <c r="I14" s="44"/>
      <c r="J14" s="44"/>
      <c r="K14" s="44"/>
    </row>
    <row r="15" spans="1:11" ht="16.7" customHeight="1" x14ac:dyDescent="0.2">
      <c r="A15" s="2"/>
      <c r="B15" s="106" t="s">
        <v>17</v>
      </c>
      <c r="C15" s="152">
        <v>-8738000</v>
      </c>
      <c r="D15" s="150">
        <v>-17785000</v>
      </c>
      <c r="E15" s="159"/>
      <c r="F15" s="152">
        <v>-9648000</v>
      </c>
      <c r="G15" s="150">
        <v>-93084000</v>
      </c>
      <c r="H15" s="159"/>
      <c r="I15" s="2"/>
      <c r="J15" s="2"/>
      <c r="K15" s="2"/>
    </row>
    <row r="16" spans="1:11" ht="16.7" customHeight="1" x14ac:dyDescent="0.2">
      <c r="A16" s="2"/>
      <c r="B16" s="107" t="s">
        <v>18</v>
      </c>
      <c r="C16" s="160">
        <v>-6.0632554783019002E-2</v>
      </c>
      <c r="D16" s="158">
        <v>-0.13048135404209699</v>
      </c>
      <c r="E16" s="161"/>
      <c r="F16" s="160">
        <v>-2.1858666322293E-2</v>
      </c>
      <c r="G16" s="158">
        <v>-0.23427377746457601</v>
      </c>
      <c r="H16" s="161"/>
      <c r="I16" s="2"/>
      <c r="J16" s="2"/>
      <c r="K16" s="2"/>
    </row>
    <row r="17" spans="1:11" ht="16.7" customHeight="1" x14ac:dyDescent="0.2">
      <c r="A17" s="2"/>
      <c r="B17" s="14" t="s">
        <v>19</v>
      </c>
      <c r="C17" s="148">
        <v>-7890000</v>
      </c>
      <c r="D17" s="146">
        <v>-17484000</v>
      </c>
      <c r="E17" s="162"/>
      <c r="F17" s="148">
        <v>-9372000</v>
      </c>
      <c r="G17" s="146">
        <v>-93950000</v>
      </c>
      <c r="H17" s="162"/>
      <c r="I17" s="2"/>
      <c r="J17" s="2"/>
      <c r="K17" s="2"/>
    </row>
    <row r="18" spans="1:11" ht="16.7" customHeight="1" x14ac:dyDescent="0.2">
      <c r="A18" s="2"/>
      <c r="B18" s="15" t="s">
        <v>20</v>
      </c>
      <c r="C18" s="152">
        <v>12923000</v>
      </c>
      <c r="D18" s="150">
        <v>8467097</v>
      </c>
      <c r="E18" s="159"/>
      <c r="F18" s="152">
        <v>26535000</v>
      </c>
      <c r="G18" s="150">
        <v>-14600903</v>
      </c>
      <c r="H18" s="159"/>
      <c r="I18" s="2"/>
      <c r="J18" s="2"/>
      <c r="K18" s="2"/>
    </row>
    <row r="19" spans="1:11" ht="16.7" customHeight="1" thickBot="1" x14ac:dyDescent="0.25">
      <c r="A19" s="18"/>
      <c r="B19" s="19" t="s">
        <v>21</v>
      </c>
      <c r="C19" s="163">
        <v>8.9672065170628798E-2</v>
      </c>
      <c r="D19" s="164">
        <v>6.2119667212020301E-2</v>
      </c>
      <c r="E19" s="165"/>
      <c r="F19" s="163">
        <v>6.0118129235286498E-2</v>
      </c>
      <c r="G19" s="164">
        <v>-3.6747547378753201E-2</v>
      </c>
      <c r="H19" s="165"/>
      <c r="I19" s="18"/>
      <c r="J19" s="18"/>
      <c r="K19" s="2"/>
    </row>
    <row r="20" spans="1:11" ht="27.4" customHeight="1" x14ac:dyDescent="0.2">
      <c r="A20" s="2"/>
      <c r="B20" s="20" t="s">
        <v>22</v>
      </c>
      <c r="C20" s="45"/>
      <c r="D20" s="45"/>
      <c r="E20" s="45"/>
      <c r="F20" s="45"/>
      <c r="G20" s="45"/>
      <c r="H20" s="45"/>
      <c r="I20" s="2"/>
      <c r="J20" s="2"/>
      <c r="K20" s="2"/>
    </row>
    <row r="21" spans="1:11" ht="16.7" customHeight="1" thickBot="1" x14ac:dyDescent="0.25">
      <c r="A21" s="2"/>
      <c r="B21" s="44"/>
      <c r="C21" s="2"/>
      <c r="D21" s="2"/>
      <c r="E21" s="2"/>
      <c r="F21" s="2"/>
      <c r="G21" s="2"/>
      <c r="H21" s="2"/>
      <c r="I21" s="2"/>
      <c r="J21" s="2"/>
      <c r="K21" s="2"/>
    </row>
    <row r="22" spans="1:11" ht="16.7" customHeight="1" thickBot="1" x14ac:dyDescent="0.25">
      <c r="A22" s="2"/>
      <c r="B22" s="7" t="s">
        <v>23</v>
      </c>
      <c r="C22" s="171" t="s">
        <v>4</v>
      </c>
      <c r="D22" s="172" t="s">
        <v>5</v>
      </c>
      <c r="E22" s="172" t="s">
        <v>6</v>
      </c>
      <c r="F22" s="173" t="s">
        <v>7</v>
      </c>
      <c r="G22" s="172" t="s">
        <v>8</v>
      </c>
      <c r="H22" s="172" t="s">
        <v>6</v>
      </c>
      <c r="I22" s="2"/>
      <c r="J22" s="2"/>
      <c r="K22" s="2"/>
    </row>
    <row r="23" spans="1:11" ht="16.7" customHeight="1" x14ac:dyDescent="0.2">
      <c r="A23" s="2"/>
      <c r="B23" s="115" t="s">
        <v>24</v>
      </c>
      <c r="C23" s="116">
        <v>82476000</v>
      </c>
      <c r="D23" s="117">
        <v>62446000</v>
      </c>
      <c r="E23" s="136">
        <v>0.32075713416391799</v>
      </c>
      <c r="F23" s="137">
        <v>254494000</v>
      </c>
      <c r="G23" s="117">
        <v>182908000</v>
      </c>
      <c r="H23" s="138">
        <v>0.39137708574802599</v>
      </c>
      <c r="I23" s="2"/>
      <c r="J23" s="2"/>
      <c r="K23" s="2"/>
    </row>
    <row r="24" spans="1:11" ht="16.7" customHeight="1" x14ac:dyDescent="0.2">
      <c r="A24" s="2"/>
      <c r="B24" s="118" t="s">
        <v>25</v>
      </c>
      <c r="C24" s="144">
        <v>2956000</v>
      </c>
      <c r="D24" s="174">
        <v>12859000</v>
      </c>
      <c r="E24" s="175"/>
      <c r="F24" s="144">
        <v>5083000</v>
      </c>
      <c r="G24" s="174">
        <v>31261000</v>
      </c>
      <c r="H24" s="175"/>
      <c r="I24" s="2"/>
      <c r="J24" s="2"/>
      <c r="K24" s="2"/>
    </row>
    <row r="25" spans="1:11" ht="16.7" customHeight="1" thickBot="1" x14ac:dyDescent="0.25">
      <c r="A25" s="2"/>
      <c r="B25" s="23" t="s">
        <v>26</v>
      </c>
      <c r="C25" s="167">
        <v>85432000</v>
      </c>
      <c r="D25" s="168">
        <v>75305000</v>
      </c>
      <c r="E25" s="169">
        <v>0.134479782218976</v>
      </c>
      <c r="F25" s="167">
        <v>259577000</v>
      </c>
      <c r="G25" s="168">
        <v>214169000</v>
      </c>
      <c r="H25" s="170">
        <v>0.212019479943409</v>
      </c>
      <c r="I25" s="2"/>
      <c r="J25" s="2"/>
      <c r="K25" s="2"/>
    </row>
    <row r="26" spans="1:11" ht="16.7" customHeight="1" x14ac:dyDescent="0.2">
      <c r="A26" s="2"/>
      <c r="B26" s="21"/>
      <c r="C26" s="47"/>
      <c r="D26" s="47"/>
      <c r="E26" s="47"/>
      <c r="F26" s="47"/>
      <c r="G26" s="47"/>
      <c r="H26" s="47"/>
      <c r="I26" s="2"/>
      <c r="J26" s="2"/>
      <c r="K26" s="2"/>
    </row>
    <row r="27" spans="1:11" ht="16.7" customHeight="1" x14ac:dyDescent="0.2">
      <c r="A27" s="2"/>
      <c r="B27" s="44"/>
      <c r="C27" s="2"/>
      <c r="D27" s="2"/>
      <c r="E27" s="2"/>
      <c r="F27" s="2"/>
      <c r="G27" s="2"/>
      <c r="H27" s="2"/>
      <c r="I27" s="2"/>
      <c r="J27" s="2"/>
      <c r="K27" s="2"/>
    </row>
    <row r="28" spans="1:11" ht="16.7" customHeight="1" thickBot="1" x14ac:dyDescent="0.25">
      <c r="A28" s="2"/>
      <c r="B28" s="6" t="s">
        <v>27</v>
      </c>
      <c r="C28" s="28"/>
      <c r="D28" s="32"/>
      <c r="H28" s="49"/>
      <c r="I28" s="2"/>
      <c r="J28" s="2"/>
      <c r="K28" s="2"/>
    </row>
    <row r="29" spans="1:11" ht="16.7" customHeight="1" thickBot="1" x14ac:dyDescent="0.25">
      <c r="A29" s="2"/>
      <c r="B29" s="7" t="s">
        <v>23</v>
      </c>
      <c r="C29" s="33" t="s">
        <v>4</v>
      </c>
      <c r="D29" s="172" t="s">
        <v>5</v>
      </c>
      <c r="E29" s="173" t="s">
        <v>7</v>
      </c>
      <c r="F29" s="172" t="s">
        <v>8</v>
      </c>
      <c r="H29" s="49"/>
      <c r="I29" s="2"/>
      <c r="J29" s="2"/>
      <c r="K29" s="2"/>
    </row>
    <row r="30" spans="1:11" ht="16.7" customHeight="1" x14ac:dyDescent="0.2">
      <c r="A30" s="2"/>
      <c r="B30" s="35" t="s">
        <v>28</v>
      </c>
      <c r="C30" s="176">
        <v>-8738000</v>
      </c>
      <c r="D30" s="36">
        <v>-17785000</v>
      </c>
      <c r="E30" s="176">
        <v>-9648000</v>
      </c>
      <c r="F30" s="36">
        <v>-93084000</v>
      </c>
      <c r="H30" s="49"/>
      <c r="I30" s="2"/>
      <c r="J30" s="2"/>
      <c r="K30" s="2"/>
    </row>
    <row r="31" spans="1:11" ht="16.7" customHeight="1" x14ac:dyDescent="0.2">
      <c r="A31" s="2"/>
      <c r="B31" s="37" t="s">
        <v>29</v>
      </c>
      <c r="C31" s="38">
        <v>9837000</v>
      </c>
      <c r="D31" s="27">
        <v>13720000</v>
      </c>
      <c r="E31" s="38">
        <v>33525000</v>
      </c>
      <c r="F31" s="27">
        <v>43333000</v>
      </c>
      <c r="H31" s="49"/>
      <c r="I31" s="2"/>
      <c r="J31" s="2"/>
      <c r="K31" s="2"/>
    </row>
    <row r="32" spans="1:11" ht="16.7" customHeight="1" x14ac:dyDescent="0.2">
      <c r="A32" s="2"/>
      <c r="B32" s="2" t="s">
        <v>30</v>
      </c>
      <c r="C32" s="29">
        <v>2627000</v>
      </c>
      <c r="D32" s="11">
        <v>3113000</v>
      </c>
      <c r="E32" s="29">
        <v>9179000</v>
      </c>
      <c r="F32" s="11">
        <v>7600000</v>
      </c>
      <c r="H32" s="49"/>
      <c r="I32" s="2"/>
      <c r="J32" s="2"/>
      <c r="K32" s="2"/>
    </row>
    <row r="33" spans="1:11" ht="16.7" customHeight="1" x14ac:dyDescent="0.2">
      <c r="A33" s="2"/>
      <c r="B33" s="2" t="s">
        <v>31</v>
      </c>
      <c r="C33" s="29">
        <v>1426000</v>
      </c>
      <c r="D33" s="11">
        <v>-22334000</v>
      </c>
      <c r="E33" s="29">
        <v>-1056000</v>
      </c>
      <c r="F33" s="11">
        <v>12745000</v>
      </c>
      <c r="H33" s="49"/>
      <c r="I33" s="2"/>
      <c r="J33" s="2"/>
      <c r="K33" s="2"/>
    </row>
    <row r="34" spans="1:11" ht="16.7" customHeight="1" x14ac:dyDescent="0.2">
      <c r="A34" s="2"/>
      <c r="B34" s="2" t="s">
        <v>32</v>
      </c>
      <c r="C34" s="29">
        <v>9143000</v>
      </c>
      <c r="D34" s="11">
        <v>18378000</v>
      </c>
      <c r="E34" s="29">
        <v>-5893000</v>
      </c>
      <c r="F34" s="11">
        <v>17333000</v>
      </c>
      <c r="H34" s="49"/>
      <c r="I34" s="2"/>
      <c r="J34" s="2"/>
      <c r="K34" s="2"/>
    </row>
    <row r="35" spans="1:11" ht="16.7" customHeight="1" x14ac:dyDescent="0.2">
      <c r="A35" s="2"/>
      <c r="B35" s="2" t="s">
        <v>33</v>
      </c>
      <c r="C35" s="29">
        <v>1961000</v>
      </c>
      <c r="D35" s="11">
        <v>10397000</v>
      </c>
      <c r="E35" s="29">
        <v>1258000</v>
      </c>
      <c r="F35" s="11">
        <v>3882000</v>
      </c>
      <c r="H35" s="49"/>
      <c r="I35" s="2"/>
      <c r="J35" s="2"/>
      <c r="K35" s="2"/>
    </row>
    <row r="36" spans="1:11" ht="16.7" customHeight="1" x14ac:dyDescent="0.2">
      <c r="A36" s="2"/>
      <c r="B36" s="2" t="s">
        <v>34</v>
      </c>
      <c r="C36" s="29">
        <v>60000</v>
      </c>
      <c r="D36" s="11">
        <v>-1614000</v>
      </c>
      <c r="E36" s="29">
        <v>-3033000</v>
      </c>
      <c r="F36" s="11">
        <v>-3669000</v>
      </c>
      <c r="H36" s="49"/>
      <c r="I36" s="2"/>
      <c r="J36" s="2"/>
      <c r="K36" s="2"/>
    </row>
    <row r="37" spans="1:11" ht="16.7" customHeight="1" x14ac:dyDescent="0.2">
      <c r="A37" s="2"/>
      <c r="B37" s="12" t="s">
        <v>35</v>
      </c>
      <c r="C37" s="39">
        <v>-4337000</v>
      </c>
      <c r="D37" s="13">
        <v>-1257000</v>
      </c>
      <c r="E37" s="39">
        <v>-8576000</v>
      </c>
      <c r="F37" s="13">
        <v>-8590000</v>
      </c>
      <c r="H37" s="49"/>
      <c r="I37" s="2"/>
      <c r="J37" s="2"/>
      <c r="K37" s="2"/>
    </row>
    <row r="38" spans="1:11" ht="16.7" customHeight="1" thickBot="1" x14ac:dyDescent="0.25">
      <c r="A38" s="2"/>
      <c r="B38" s="23" t="s">
        <v>36</v>
      </c>
      <c r="C38" s="24">
        <v>11979000</v>
      </c>
      <c r="D38" s="25">
        <v>2618000</v>
      </c>
      <c r="E38" s="24">
        <v>15756000</v>
      </c>
      <c r="F38" s="25">
        <v>-20450000</v>
      </c>
      <c r="H38" s="49"/>
      <c r="I38" s="2"/>
      <c r="J38" s="2"/>
      <c r="K38" s="2"/>
    </row>
    <row r="39" spans="1:11" ht="16.7" customHeight="1" x14ac:dyDescent="0.2">
      <c r="A39" s="2"/>
      <c r="B39" s="112"/>
      <c r="C39" s="40"/>
      <c r="D39" s="41"/>
      <c r="E39" s="40"/>
      <c r="F39" s="41"/>
      <c r="H39" s="49"/>
      <c r="I39" s="2"/>
      <c r="J39" s="2"/>
      <c r="K39" s="2"/>
    </row>
    <row r="40" spans="1:11" ht="16.7" customHeight="1" x14ac:dyDescent="0.2">
      <c r="A40" s="2"/>
      <c r="B40" s="110" t="s">
        <v>37</v>
      </c>
      <c r="C40" s="29">
        <v>-2918000</v>
      </c>
      <c r="D40" s="11">
        <v>-3635000</v>
      </c>
      <c r="E40" s="29">
        <v>-9487000</v>
      </c>
      <c r="F40" s="11">
        <v>-10820000</v>
      </c>
      <c r="H40" s="49"/>
      <c r="I40" s="2"/>
      <c r="J40" s="2"/>
      <c r="K40" s="2"/>
    </row>
    <row r="41" spans="1:11" ht="16.7" customHeight="1" x14ac:dyDescent="0.2">
      <c r="A41" s="2"/>
      <c r="B41" s="110" t="s">
        <v>38</v>
      </c>
      <c r="C41" s="29"/>
      <c r="D41" s="11">
        <v>937000</v>
      </c>
      <c r="E41" s="29">
        <v>15333000</v>
      </c>
      <c r="F41" s="11">
        <v>4275000</v>
      </c>
      <c r="H41" s="49"/>
      <c r="I41" s="2"/>
      <c r="J41" s="2"/>
      <c r="K41" s="2"/>
    </row>
    <row r="42" spans="1:11" ht="16.7" customHeight="1" x14ac:dyDescent="0.2">
      <c r="A42" s="2"/>
      <c r="B42" s="111" t="s">
        <v>39</v>
      </c>
      <c r="C42" s="31">
        <v>307000</v>
      </c>
      <c r="D42" s="11">
        <v>524000</v>
      </c>
      <c r="E42" s="31">
        <v>95000</v>
      </c>
      <c r="F42" s="11">
        <v>983000</v>
      </c>
      <c r="H42" s="49"/>
      <c r="I42" s="2"/>
      <c r="J42" s="2"/>
      <c r="K42" s="2"/>
    </row>
    <row r="43" spans="1:11" ht="16.7" customHeight="1" thickBot="1" x14ac:dyDescent="0.25">
      <c r="A43" s="2"/>
      <c r="B43" s="113" t="s">
        <v>40</v>
      </c>
      <c r="C43" s="42">
        <v>9368000</v>
      </c>
      <c r="D43" s="114">
        <v>444000</v>
      </c>
      <c r="E43" s="42">
        <v>21697000</v>
      </c>
      <c r="F43" s="114">
        <v>-26012000</v>
      </c>
      <c r="H43" s="49"/>
      <c r="I43" s="2"/>
      <c r="J43" s="2"/>
      <c r="K43" s="2"/>
    </row>
    <row r="44" spans="1:11" ht="16.7" customHeight="1" x14ac:dyDescent="0.2">
      <c r="A44" s="2"/>
      <c r="B44" s="50"/>
      <c r="C44" s="51"/>
      <c r="D44" s="51"/>
      <c r="E44" s="51"/>
      <c r="F44" s="51"/>
      <c r="H44" s="49"/>
      <c r="I44" s="2"/>
      <c r="J44" s="2"/>
      <c r="K44" s="2"/>
    </row>
    <row r="45" spans="1:11" ht="16.7" customHeight="1" x14ac:dyDescent="0.2">
      <c r="A45" s="2"/>
      <c r="B45" s="48"/>
      <c r="H45" s="49"/>
      <c r="I45" s="2"/>
      <c r="J45" s="2"/>
      <c r="K45" s="2"/>
    </row>
    <row r="46" spans="1:11" ht="16.7" customHeight="1" thickBot="1" x14ac:dyDescent="0.25">
      <c r="A46" s="2"/>
      <c r="B46" s="6" t="s">
        <v>41</v>
      </c>
      <c r="C46" s="28"/>
      <c r="D46" s="28"/>
      <c r="E46" s="28"/>
      <c r="F46" s="2"/>
      <c r="G46" s="2"/>
      <c r="H46" s="2"/>
      <c r="I46" s="2"/>
      <c r="J46" s="2"/>
      <c r="K46" s="2"/>
    </row>
    <row r="47" spans="1:11" ht="16.7" customHeight="1" thickBot="1" x14ac:dyDescent="0.25">
      <c r="A47" s="2"/>
      <c r="B47" s="7" t="s">
        <v>23</v>
      </c>
      <c r="C47" s="33">
        <v>45199</v>
      </c>
      <c r="D47" s="34">
        <v>45107</v>
      </c>
      <c r="E47" s="34">
        <v>44926</v>
      </c>
      <c r="F47" s="2"/>
      <c r="G47" s="2"/>
      <c r="H47" s="2"/>
      <c r="I47" s="2"/>
      <c r="J47" s="2"/>
      <c r="K47" s="2"/>
    </row>
    <row r="48" spans="1:11" ht="16.7" customHeight="1" x14ac:dyDescent="0.2">
      <c r="A48" s="2"/>
      <c r="B48" s="21" t="s">
        <v>42</v>
      </c>
      <c r="C48" s="29">
        <v>436324000</v>
      </c>
      <c r="D48" s="10">
        <v>433368000</v>
      </c>
      <c r="E48" s="10">
        <v>431241000</v>
      </c>
      <c r="F48" s="2"/>
      <c r="G48" s="2"/>
      <c r="H48" s="2"/>
      <c r="I48" s="2"/>
      <c r="J48" s="2"/>
      <c r="K48" s="2"/>
    </row>
    <row r="49" spans="1:11" ht="16.7" customHeight="1" x14ac:dyDescent="0.2">
      <c r="A49" s="2"/>
      <c r="B49" s="2" t="s">
        <v>43</v>
      </c>
      <c r="C49" s="29">
        <v>12298000</v>
      </c>
      <c r="D49" s="11">
        <v>13575000</v>
      </c>
      <c r="E49" s="11">
        <v>11643000</v>
      </c>
      <c r="F49" s="2"/>
      <c r="G49" s="2"/>
      <c r="H49" s="2"/>
      <c r="I49" s="2"/>
      <c r="J49" s="2"/>
      <c r="K49" s="2"/>
    </row>
    <row r="50" spans="1:11" ht="16.7" customHeight="1" x14ac:dyDescent="0.2">
      <c r="A50" s="2"/>
      <c r="B50" s="22" t="s">
        <v>12</v>
      </c>
      <c r="C50" s="29">
        <v>20676000</v>
      </c>
      <c r="D50" s="13">
        <v>19222000</v>
      </c>
      <c r="E50" s="13">
        <v>20676000</v>
      </c>
      <c r="F50" s="2"/>
      <c r="G50" s="2"/>
      <c r="H50" s="2"/>
      <c r="I50" s="2"/>
      <c r="J50" s="2"/>
      <c r="K50" s="2"/>
    </row>
    <row r="51" spans="1:11" ht="16.7" customHeight="1" x14ac:dyDescent="0.2">
      <c r="A51" s="2"/>
      <c r="B51" s="15" t="s">
        <v>44</v>
      </c>
      <c r="C51" s="16">
        <v>469298000</v>
      </c>
      <c r="D51" s="17">
        <v>466165000</v>
      </c>
      <c r="E51" s="17">
        <v>463560000</v>
      </c>
      <c r="F51" s="2"/>
      <c r="G51" s="2"/>
      <c r="H51" s="2"/>
      <c r="I51" s="2"/>
      <c r="J51" s="2"/>
      <c r="K51" s="2"/>
    </row>
    <row r="52" spans="1:11" ht="16.7" customHeight="1" x14ac:dyDescent="0.2">
      <c r="A52" s="2"/>
      <c r="B52" s="30" t="s">
        <v>45</v>
      </c>
      <c r="C52" s="29">
        <v>29390000</v>
      </c>
      <c r="D52" s="13">
        <v>28218000</v>
      </c>
      <c r="E52" s="13">
        <v>24910000</v>
      </c>
      <c r="F52" s="2"/>
      <c r="G52" s="2"/>
      <c r="H52" s="2"/>
      <c r="I52" s="2"/>
      <c r="J52" s="2"/>
      <c r="K52" s="2"/>
    </row>
    <row r="53" spans="1:11" ht="16.7" customHeight="1" thickBot="1" x14ac:dyDescent="0.25">
      <c r="A53" s="2"/>
      <c r="B53" s="23" t="s">
        <v>41</v>
      </c>
      <c r="C53" s="24">
        <v>439908000</v>
      </c>
      <c r="D53" s="25">
        <v>437947000</v>
      </c>
      <c r="E53" s="25">
        <v>438650000</v>
      </c>
      <c r="F53" s="2"/>
      <c r="G53" s="2"/>
      <c r="H53" s="2"/>
      <c r="I53" s="2"/>
      <c r="J53" s="2"/>
      <c r="K53" s="2"/>
    </row>
    <row r="54" spans="1:11" x14ac:dyDescent="0.2">
      <c r="F54" s="2"/>
      <c r="G54" s="2"/>
      <c r="H54" s="2"/>
    </row>
    <row r="55" spans="1:11" x14ac:dyDescent="0.2">
      <c r="C55" s="330"/>
      <c r="F55" s="2"/>
      <c r="G55" s="2"/>
      <c r="H55" s="2"/>
    </row>
  </sheetData>
  <pageMargins left="0.75" right="0.75" top="1" bottom="1" header="0.5" footer="0.5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showGridLines="0" showRuler="0" workbookViewId="0"/>
  </sheetViews>
  <sheetFormatPr defaultColWidth="13.28515625" defaultRowHeight="12.75" x14ac:dyDescent="0.2"/>
  <cols>
    <col min="2" max="2" width="65.5703125" customWidth="1"/>
    <col min="3" max="6" width="12.42578125" customWidth="1"/>
    <col min="9" max="9" width="1.140625" customWidth="1"/>
    <col min="11" max="11" width="1.140625" customWidth="1"/>
  </cols>
  <sheetData>
    <row r="1" spans="1:12" ht="16.7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338" t="s">
        <v>46</v>
      </c>
      <c r="C2" s="338"/>
      <c r="D2" s="338"/>
      <c r="E2" s="338"/>
      <c r="F2" s="338"/>
    </row>
    <row r="3" spans="1:12" ht="16.7" customHeight="1" x14ac:dyDescent="0.2">
      <c r="A3" s="2"/>
      <c r="B3" s="5" t="s">
        <v>2</v>
      </c>
      <c r="C3" s="2"/>
      <c r="D3" s="2"/>
      <c r="E3" s="2"/>
    </row>
    <row r="4" spans="1:12" ht="16.7" customHeight="1" x14ac:dyDescent="0.2">
      <c r="A4" s="2"/>
      <c r="B4" s="44"/>
      <c r="C4" s="2"/>
      <c r="D4" s="2"/>
      <c r="E4" s="2"/>
    </row>
    <row r="5" spans="1:12" ht="16.7" customHeight="1" thickBot="1" x14ac:dyDescent="0.25">
      <c r="A5" s="2"/>
      <c r="B5" s="28"/>
      <c r="C5" s="28"/>
      <c r="D5" s="28"/>
      <c r="E5" s="28"/>
    </row>
    <row r="6" spans="1:12" ht="16.7" customHeight="1" thickBot="1" x14ac:dyDescent="0.25">
      <c r="A6" s="2"/>
      <c r="B6" s="177" t="s">
        <v>23</v>
      </c>
      <c r="C6" s="134" t="s">
        <v>47</v>
      </c>
      <c r="D6" s="134" t="s">
        <v>5</v>
      </c>
      <c r="E6" s="134" t="s">
        <v>48</v>
      </c>
      <c r="F6" s="134" t="s">
        <v>49</v>
      </c>
      <c r="G6" s="134" t="s">
        <v>50</v>
      </c>
      <c r="H6" s="178" t="s">
        <v>4</v>
      </c>
      <c r="I6" s="336"/>
      <c r="J6" s="179" t="s">
        <v>7</v>
      </c>
      <c r="K6" s="180"/>
      <c r="L6" s="181" t="s">
        <v>8</v>
      </c>
    </row>
    <row r="7" spans="1:12" ht="16.7" customHeight="1" x14ac:dyDescent="0.2">
      <c r="A7" s="2"/>
      <c r="B7" s="182" t="s">
        <v>42</v>
      </c>
      <c r="C7" s="117">
        <v>59951167.941874899</v>
      </c>
      <c r="D7" s="117">
        <v>62446000</v>
      </c>
      <c r="E7" s="117">
        <v>77070000</v>
      </c>
      <c r="F7" s="117">
        <v>81120000</v>
      </c>
      <c r="G7" s="117">
        <v>90898000</v>
      </c>
      <c r="H7" s="183">
        <v>82476000</v>
      </c>
      <c r="I7">
        <v>0</v>
      </c>
      <c r="J7" s="184">
        <v>254494000</v>
      </c>
      <c r="K7" s="185">
        <v>0</v>
      </c>
      <c r="L7" s="186">
        <v>182908000</v>
      </c>
    </row>
    <row r="8" spans="1:12" ht="16.7" customHeight="1" x14ac:dyDescent="0.2">
      <c r="A8" s="2"/>
      <c r="B8" s="187" t="s">
        <v>43</v>
      </c>
      <c r="C8" s="188">
        <v>45344250.153415598</v>
      </c>
      <c r="D8" s="188">
        <v>45894000</v>
      </c>
      <c r="E8" s="188">
        <v>40453000</v>
      </c>
      <c r="F8" s="188">
        <v>36905000</v>
      </c>
      <c r="G8" s="188">
        <v>37296000</v>
      </c>
      <c r="H8" s="189">
        <v>36760000</v>
      </c>
      <c r="I8">
        <v>0</v>
      </c>
      <c r="J8" s="190">
        <v>110961000</v>
      </c>
      <c r="K8" s="191">
        <v>0</v>
      </c>
      <c r="L8" s="192">
        <v>135951000</v>
      </c>
    </row>
    <row r="9" spans="1:12" ht="16.7" customHeight="1" x14ac:dyDescent="0.2">
      <c r="A9" s="2"/>
      <c r="B9" s="193" t="s">
        <v>9</v>
      </c>
      <c r="C9" s="194">
        <v>105295418.09529001</v>
      </c>
      <c r="D9" s="194">
        <v>108340000</v>
      </c>
      <c r="E9" s="194">
        <v>117523000</v>
      </c>
      <c r="F9" s="194">
        <v>118025000</v>
      </c>
      <c r="G9" s="194">
        <v>128194000</v>
      </c>
      <c r="H9" s="195">
        <v>119236000</v>
      </c>
      <c r="I9">
        <v>0</v>
      </c>
      <c r="J9" s="196">
        <v>365455000</v>
      </c>
      <c r="K9" s="191">
        <v>0</v>
      </c>
      <c r="L9" s="197">
        <v>318858000</v>
      </c>
    </row>
    <row r="10" spans="1:12" ht="16.7" customHeight="1" x14ac:dyDescent="0.2">
      <c r="A10" s="2"/>
      <c r="B10" s="198" t="s">
        <v>12</v>
      </c>
      <c r="C10" s="120">
        <v>27283000</v>
      </c>
      <c r="D10" s="120">
        <v>27963000</v>
      </c>
      <c r="E10" s="120">
        <v>21490000</v>
      </c>
      <c r="F10" s="120">
        <v>22693000</v>
      </c>
      <c r="G10" s="120">
        <v>28355000</v>
      </c>
      <c r="H10" s="128">
        <v>24878000</v>
      </c>
      <c r="I10">
        <v>0</v>
      </c>
      <c r="J10" s="199">
        <v>75926000</v>
      </c>
      <c r="K10" s="191">
        <v>0</v>
      </c>
      <c r="L10" s="129">
        <v>78471000</v>
      </c>
    </row>
    <row r="11" spans="1:12" ht="16.7" customHeight="1" x14ac:dyDescent="0.2">
      <c r="A11" s="2"/>
      <c r="B11" s="106" t="s">
        <v>13</v>
      </c>
      <c r="C11" s="150">
        <v>132578000</v>
      </c>
      <c r="D11" s="150">
        <v>136303000</v>
      </c>
      <c r="E11" s="150">
        <v>139013000</v>
      </c>
      <c r="F11" s="150">
        <v>140718000</v>
      </c>
      <c r="G11" s="150">
        <v>156549000</v>
      </c>
      <c r="H11" s="200">
        <v>144114000</v>
      </c>
      <c r="I11">
        <v>0</v>
      </c>
      <c r="J11" s="201">
        <v>441381000</v>
      </c>
      <c r="K11" s="185">
        <v>0</v>
      </c>
      <c r="L11" s="202">
        <v>397330000</v>
      </c>
    </row>
    <row r="12" spans="1:12" ht="16.7" customHeight="1" x14ac:dyDescent="0.2">
      <c r="A12" s="2"/>
      <c r="B12" s="198" t="s">
        <v>51</v>
      </c>
      <c r="C12" s="120">
        <v>22825000</v>
      </c>
      <c r="D12" s="120">
        <v>26381000</v>
      </c>
      <c r="E12" s="120">
        <v>18100000</v>
      </c>
      <c r="F12" s="120">
        <v>20025000</v>
      </c>
      <c r="G12" s="120">
        <v>27281000</v>
      </c>
      <c r="H12" s="128">
        <v>25175000</v>
      </c>
      <c r="I12">
        <v>0</v>
      </c>
      <c r="J12" s="199">
        <v>72481000</v>
      </c>
      <c r="K12" s="185">
        <v>0</v>
      </c>
      <c r="L12" s="129">
        <v>68519000</v>
      </c>
    </row>
    <row r="13" spans="1:12" ht="16.7" customHeight="1" x14ac:dyDescent="0.2">
      <c r="A13" s="2"/>
      <c r="B13" s="106" t="s">
        <v>14</v>
      </c>
      <c r="C13" s="150">
        <v>109753000</v>
      </c>
      <c r="D13" s="150">
        <v>109922000</v>
      </c>
      <c r="E13" s="150">
        <v>120913000</v>
      </c>
      <c r="F13" s="150">
        <v>120693000</v>
      </c>
      <c r="G13" s="150">
        <v>129268000</v>
      </c>
      <c r="H13" s="200">
        <v>118939000</v>
      </c>
      <c r="I13">
        <v>0</v>
      </c>
      <c r="J13" s="201">
        <v>368900000</v>
      </c>
      <c r="K13" s="191">
        <v>0</v>
      </c>
      <c r="L13" s="202">
        <v>328811000</v>
      </c>
    </row>
    <row r="14" spans="1:12" ht="16.7" customHeight="1" x14ac:dyDescent="0.2">
      <c r="A14" s="2"/>
      <c r="B14" s="203" t="s">
        <v>15</v>
      </c>
      <c r="C14" s="204">
        <v>0.82783895722787004</v>
      </c>
      <c r="D14" s="204">
        <v>0.80645326955386198</v>
      </c>
      <c r="E14" s="204">
        <v>0.869796349981656</v>
      </c>
      <c r="F14" s="204">
        <v>0.85769411162750997</v>
      </c>
      <c r="G14" s="204">
        <v>0.82573507336361096</v>
      </c>
      <c r="H14" s="205">
        <v>0.82531190585231096</v>
      </c>
      <c r="I14">
        <v>0</v>
      </c>
      <c r="J14" s="206">
        <v>0.835785863007243</v>
      </c>
      <c r="K14" s="185">
        <v>0</v>
      </c>
      <c r="L14" s="207">
        <v>0.82755140563259799</v>
      </c>
    </row>
    <row r="15" spans="1:12" ht="16.7" customHeight="1" x14ac:dyDescent="0.2">
      <c r="A15" s="2"/>
      <c r="B15" s="208"/>
      <c r="C15" s="209"/>
      <c r="D15" s="209"/>
      <c r="E15" s="209"/>
      <c r="F15" s="209"/>
      <c r="G15" s="209"/>
      <c r="H15" s="210"/>
      <c r="J15" s="211"/>
      <c r="K15" s="185"/>
      <c r="L15" s="212"/>
    </row>
    <row r="16" spans="1:12" ht="16.7" customHeight="1" x14ac:dyDescent="0.2">
      <c r="A16" s="2"/>
      <c r="B16" s="122" t="s">
        <v>52</v>
      </c>
      <c r="C16" s="140">
        <v>54945000</v>
      </c>
      <c r="D16" s="140">
        <v>50548000</v>
      </c>
      <c r="E16" s="140">
        <v>43736000</v>
      </c>
      <c r="F16" s="140">
        <v>42180000</v>
      </c>
      <c r="G16" s="140">
        <v>45798000</v>
      </c>
      <c r="H16" s="126">
        <v>43661000</v>
      </c>
      <c r="I16">
        <v>0</v>
      </c>
      <c r="J16" s="213">
        <v>131639000</v>
      </c>
      <c r="K16" s="185">
        <v>0</v>
      </c>
      <c r="L16" s="127">
        <v>162024000</v>
      </c>
    </row>
    <row r="17" spans="1:13" ht="16.7" customHeight="1" x14ac:dyDescent="0.2">
      <c r="A17" s="2"/>
      <c r="B17" s="122" t="s">
        <v>53</v>
      </c>
      <c r="C17" s="140">
        <v>43658000</v>
      </c>
      <c r="D17" s="140">
        <v>45768000</v>
      </c>
      <c r="E17" s="140">
        <v>42713000</v>
      </c>
      <c r="F17" s="140">
        <v>42461000</v>
      </c>
      <c r="G17" s="140">
        <v>49410000</v>
      </c>
      <c r="H17" s="126">
        <v>47263000</v>
      </c>
      <c r="I17">
        <v>0</v>
      </c>
      <c r="J17" s="213">
        <v>139134000</v>
      </c>
      <c r="K17" s="185">
        <v>0</v>
      </c>
      <c r="L17" s="127">
        <v>128791000</v>
      </c>
    </row>
    <row r="18" spans="1:13" ht="16.7" customHeight="1" x14ac:dyDescent="0.2">
      <c r="A18" s="2"/>
      <c r="B18" s="122" t="s">
        <v>54</v>
      </c>
      <c r="C18" s="140">
        <v>12077000</v>
      </c>
      <c r="D18" s="140">
        <v>13568000</v>
      </c>
      <c r="E18" s="140">
        <v>14202000</v>
      </c>
      <c r="F18" s="140">
        <v>12982000</v>
      </c>
      <c r="G18" s="140">
        <v>14158000</v>
      </c>
      <c r="H18" s="126">
        <v>14180000</v>
      </c>
      <c r="I18">
        <v>0</v>
      </c>
      <c r="J18" s="213">
        <v>41320000</v>
      </c>
      <c r="K18" s="185">
        <v>0</v>
      </c>
      <c r="L18" s="127">
        <v>36151000</v>
      </c>
      <c r="M18" s="330"/>
    </row>
    <row r="19" spans="1:13" ht="16.7" customHeight="1" x14ac:dyDescent="0.2">
      <c r="A19" s="2"/>
      <c r="B19" s="122" t="s">
        <v>55</v>
      </c>
      <c r="C19" s="140">
        <v>54539000</v>
      </c>
      <c r="D19" s="140">
        <v>17823000</v>
      </c>
      <c r="E19" s="140">
        <v>24791000</v>
      </c>
      <c r="F19" s="140">
        <v>20423000</v>
      </c>
      <c r="G19" s="140">
        <v>23459000</v>
      </c>
      <c r="H19" s="126">
        <v>22573000</v>
      </c>
      <c r="I19">
        <v>0</v>
      </c>
      <c r="J19" s="213">
        <v>66455000</v>
      </c>
      <c r="K19" s="185">
        <v>0</v>
      </c>
      <c r="L19" s="127">
        <v>94929000</v>
      </c>
    </row>
    <row r="20" spans="1:13" ht="16.7" customHeight="1" x14ac:dyDescent="0.2">
      <c r="A20" s="2"/>
      <c r="B20" s="106" t="s">
        <v>56</v>
      </c>
      <c r="C20" s="150">
        <v>165219000</v>
      </c>
      <c r="D20" s="150">
        <v>127707000</v>
      </c>
      <c r="E20" s="150">
        <v>125442000</v>
      </c>
      <c r="F20" s="150">
        <v>118046000</v>
      </c>
      <c r="G20" s="150">
        <v>132825000</v>
      </c>
      <c r="H20" s="200">
        <v>127677000</v>
      </c>
      <c r="I20">
        <v>0</v>
      </c>
      <c r="J20" s="201">
        <v>378548000</v>
      </c>
      <c r="K20" s="185">
        <v>0</v>
      </c>
      <c r="L20" s="202">
        <v>421895000</v>
      </c>
    </row>
    <row r="21" spans="1:13" ht="16.7" customHeight="1" x14ac:dyDescent="0.2">
      <c r="A21" s="2"/>
      <c r="B21" s="214"/>
      <c r="C21" s="161"/>
      <c r="D21" s="161"/>
      <c r="E21" s="161"/>
      <c r="F21" s="161"/>
      <c r="G21" s="161"/>
      <c r="H21" s="215"/>
      <c r="J21" s="216"/>
      <c r="K21" s="185"/>
      <c r="L21" s="217"/>
    </row>
    <row r="22" spans="1:13" ht="16.7" customHeight="1" x14ac:dyDescent="0.2">
      <c r="A22" s="2"/>
      <c r="B22" s="106" t="s">
        <v>57</v>
      </c>
      <c r="C22" s="150">
        <v>-55466000</v>
      </c>
      <c r="D22" s="150">
        <v>-17785000</v>
      </c>
      <c r="E22" s="150">
        <v>-4529000</v>
      </c>
      <c r="F22" s="150">
        <v>2647000</v>
      </c>
      <c r="G22" s="150">
        <v>-3557000</v>
      </c>
      <c r="H22" s="200">
        <v>-8738000</v>
      </c>
      <c r="I22">
        <v>0</v>
      </c>
      <c r="J22" s="201">
        <v>-9648000</v>
      </c>
      <c r="K22" s="191">
        <v>0</v>
      </c>
      <c r="L22" s="202">
        <v>-93084000</v>
      </c>
    </row>
    <row r="23" spans="1:13" ht="16.7" customHeight="1" x14ac:dyDescent="0.2">
      <c r="A23" s="2"/>
      <c r="B23" s="218" t="s">
        <v>18</v>
      </c>
      <c r="C23" s="155">
        <v>-0.41836503793993002</v>
      </c>
      <c r="D23" s="155">
        <v>-0.13048135404209699</v>
      </c>
      <c r="E23" s="155">
        <v>-3.2579686791882799E-2</v>
      </c>
      <c r="F23" s="155">
        <v>1.8810670987364799E-2</v>
      </c>
      <c r="G23" s="155">
        <v>-2.2721320481127301E-2</v>
      </c>
      <c r="H23" s="219">
        <v>-6.0632554783019002E-2</v>
      </c>
      <c r="I23">
        <v>0</v>
      </c>
      <c r="J23" s="220">
        <v>-2.1858666322293E-2</v>
      </c>
      <c r="K23" s="185">
        <v>0</v>
      </c>
      <c r="L23" s="221">
        <v>-0.23427377746457601</v>
      </c>
    </row>
    <row r="24" spans="1:13" ht="16.7" customHeight="1" x14ac:dyDescent="0.2">
      <c r="A24" s="2"/>
      <c r="B24" s="218"/>
      <c r="C24" s="156"/>
      <c r="D24" s="156"/>
      <c r="E24" s="156"/>
      <c r="F24" s="156"/>
      <c r="G24" s="156"/>
      <c r="H24" s="222"/>
      <c r="J24" s="223"/>
      <c r="K24" s="185"/>
      <c r="L24" s="224"/>
    </row>
    <row r="25" spans="1:13" ht="16.7" customHeight="1" x14ac:dyDescent="0.2">
      <c r="A25" s="2"/>
      <c r="B25" s="198" t="s">
        <v>58</v>
      </c>
      <c r="C25" s="225">
        <v>2160000</v>
      </c>
      <c r="D25" s="225">
        <v>1826000</v>
      </c>
      <c r="E25" s="225">
        <v>-889000</v>
      </c>
      <c r="F25" s="225">
        <v>1598000</v>
      </c>
      <c r="G25" s="225">
        <v>699000</v>
      </c>
      <c r="H25" s="126">
        <v>3371000</v>
      </c>
      <c r="I25">
        <v>0</v>
      </c>
      <c r="J25" s="199">
        <v>5668000</v>
      </c>
      <c r="K25" s="185">
        <v>0</v>
      </c>
      <c r="L25" s="129">
        <v>3707000</v>
      </c>
    </row>
    <row r="26" spans="1:13" ht="16.7" customHeight="1" x14ac:dyDescent="0.2">
      <c r="A26" s="2"/>
      <c r="B26" s="106" t="s">
        <v>59</v>
      </c>
      <c r="C26" s="226">
        <v>-53306000</v>
      </c>
      <c r="D26" s="226">
        <v>-15959000</v>
      </c>
      <c r="E26" s="226">
        <v>-5418000</v>
      </c>
      <c r="F26" s="226">
        <v>4245000</v>
      </c>
      <c r="G26" s="226">
        <v>-2858000</v>
      </c>
      <c r="H26" s="200">
        <v>-5367000</v>
      </c>
      <c r="I26">
        <v>0</v>
      </c>
      <c r="J26" s="201">
        <v>-3980000</v>
      </c>
      <c r="K26" s="185">
        <v>0</v>
      </c>
      <c r="L26" s="202">
        <v>-89377000</v>
      </c>
    </row>
    <row r="27" spans="1:13" ht="16.7" customHeight="1" x14ac:dyDescent="0.2">
      <c r="A27" s="2"/>
      <c r="B27" s="227"/>
      <c r="C27" s="185"/>
      <c r="D27" s="185"/>
      <c r="E27" s="185"/>
      <c r="F27" s="185"/>
      <c r="G27" s="185"/>
      <c r="H27" s="228"/>
      <c r="J27" s="229"/>
      <c r="K27" s="185"/>
      <c r="L27" s="230"/>
    </row>
    <row r="28" spans="1:13" ht="16.7" customHeight="1" x14ac:dyDescent="0.2">
      <c r="A28" s="2"/>
      <c r="B28" s="198" t="s">
        <v>60</v>
      </c>
      <c r="C28" s="225">
        <v>-1670000</v>
      </c>
      <c r="D28" s="225">
        <v>-1525000</v>
      </c>
      <c r="E28" s="225">
        <v>-3367000</v>
      </c>
      <c r="F28" s="225">
        <v>-1272000</v>
      </c>
      <c r="G28" s="225">
        <v>-1597000</v>
      </c>
      <c r="H28" s="126">
        <v>-2523000</v>
      </c>
      <c r="I28">
        <v>0</v>
      </c>
      <c r="J28" s="199">
        <v>-5392000</v>
      </c>
      <c r="K28" s="191">
        <v>0</v>
      </c>
      <c r="L28" s="129">
        <v>-4573000</v>
      </c>
    </row>
    <row r="29" spans="1:13" ht="16.7" customHeight="1" thickBot="1" x14ac:dyDescent="0.25">
      <c r="A29" s="2"/>
      <c r="B29" s="231" t="s">
        <v>61</v>
      </c>
      <c r="C29" s="168">
        <v>-54976000</v>
      </c>
      <c r="D29" s="168">
        <v>-17484000</v>
      </c>
      <c r="E29" s="168">
        <v>-8785000</v>
      </c>
      <c r="F29" s="168">
        <v>2973000</v>
      </c>
      <c r="G29" s="168">
        <v>-4455000</v>
      </c>
      <c r="H29" s="130">
        <v>-7890000</v>
      </c>
      <c r="I29">
        <v>0</v>
      </c>
      <c r="J29" s="232">
        <v>-9372000</v>
      </c>
      <c r="K29" s="125">
        <v>0</v>
      </c>
      <c r="L29" s="131">
        <v>-93950000</v>
      </c>
    </row>
    <row r="30" spans="1:13" ht="16.7" customHeight="1" x14ac:dyDescent="0.2">
      <c r="A30" s="2"/>
      <c r="B30" s="339" t="s">
        <v>62</v>
      </c>
      <c r="C30" s="339"/>
      <c r="D30" s="339"/>
      <c r="E30" s="339"/>
      <c r="F30" s="339"/>
      <c r="G30" s="339"/>
      <c r="H30" s="339"/>
      <c r="J30" s="132"/>
      <c r="L30" s="132"/>
    </row>
    <row r="31" spans="1:13" ht="16.7" customHeight="1" x14ac:dyDescent="0.2">
      <c r="A31" s="2"/>
      <c r="B31" s="339"/>
      <c r="C31" s="339"/>
      <c r="D31" s="339"/>
      <c r="E31" s="339"/>
      <c r="F31" s="339"/>
      <c r="G31" s="339"/>
      <c r="H31" s="339"/>
    </row>
    <row r="32" spans="1:13" ht="16.7" customHeight="1" thickBot="1" x14ac:dyDescent="0.25">
      <c r="A32" s="2"/>
      <c r="B32" s="233" t="s">
        <v>63</v>
      </c>
      <c r="C32" s="234"/>
      <c r="D32" s="234"/>
      <c r="E32" s="234"/>
      <c r="F32" s="234"/>
      <c r="G32" s="234"/>
      <c r="H32" s="234"/>
      <c r="J32" s="234"/>
      <c r="L32" s="234"/>
    </row>
    <row r="33" spans="1:12" ht="16.7" customHeight="1" x14ac:dyDescent="0.2">
      <c r="A33" s="2"/>
      <c r="B33" s="235" t="s">
        <v>64</v>
      </c>
      <c r="C33" s="236">
        <v>127779000</v>
      </c>
      <c r="D33" s="236">
        <v>128238000</v>
      </c>
      <c r="E33" s="236">
        <v>128370000</v>
      </c>
      <c r="F33" s="236">
        <v>128450000</v>
      </c>
      <c r="G33" s="236">
        <v>128970000</v>
      </c>
      <c r="H33" s="183">
        <v>129331000</v>
      </c>
      <c r="I33">
        <v>0</v>
      </c>
      <c r="J33" s="184">
        <v>128933490</v>
      </c>
      <c r="K33" s="125">
        <v>0</v>
      </c>
      <c r="L33" s="186">
        <v>127674200</v>
      </c>
    </row>
    <row r="34" spans="1:12" ht="16.7" customHeight="1" thickBot="1" x14ac:dyDescent="0.25">
      <c r="A34" s="2"/>
      <c r="B34" s="121" t="s">
        <v>65</v>
      </c>
      <c r="C34" s="237">
        <v>129356000</v>
      </c>
      <c r="D34" s="237">
        <v>130027000</v>
      </c>
      <c r="E34" s="237">
        <v>130314000</v>
      </c>
      <c r="F34" s="237">
        <v>130898000</v>
      </c>
      <c r="G34" s="237">
        <v>131981000</v>
      </c>
      <c r="H34" s="238">
        <v>132640000</v>
      </c>
      <c r="I34">
        <v>0</v>
      </c>
      <c r="J34" s="239">
        <v>132411210</v>
      </c>
      <c r="K34" s="125">
        <v>0</v>
      </c>
      <c r="L34" s="240">
        <v>129641110</v>
      </c>
    </row>
    <row r="35" spans="1:12" ht="16.7" customHeight="1" x14ac:dyDescent="0.2">
      <c r="A35" s="2"/>
      <c r="B35" s="241"/>
      <c r="C35" s="242"/>
      <c r="D35" s="242"/>
      <c r="E35" s="242"/>
      <c r="F35" s="242"/>
      <c r="G35" s="242"/>
      <c r="H35" s="242"/>
      <c r="J35" s="242"/>
      <c r="K35" s="125"/>
      <c r="L35" s="242"/>
    </row>
    <row r="36" spans="1:12" ht="16.7" customHeight="1" thickBot="1" x14ac:dyDescent="0.25">
      <c r="A36" s="2"/>
      <c r="B36" s="233" t="s">
        <v>66</v>
      </c>
      <c r="C36" s="234"/>
      <c r="D36" s="234"/>
      <c r="E36" s="234"/>
      <c r="F36" s="234"/>
      <c r="G36" s="234"/>
      <c r="H36" s="234"/>
      <c r="J36" s="234"/>
      <c r="K36" s="125"/>
      <c r="L36" s="234"/>
    </row>
    <row r="37" spans="1:12" ht="16.7" customHeight="1" x14ac:dyDescent="0.2">
      <c r="A37" s="2"/>
      <c r="B37" s="235" t="s">
        <v>64</v>
      </c>
      <c r="C37" s="243">
        <v>-0.43024142698409501</v>
      </c>
      <c r="D37" s="243">
        <v>-0.13633978519543599</v>
      </c>
      <c r="E37" s="243">
        <v>-6.8435227167562201E-2</v>
      </c>
      <c r="F37" s="243">
        <v>2.3145244936714899E-2</v>
      </c>
      <c r="G37" s="243">
        <v>-3.4542975881636802E-2</v>
      </c>
      <c r="H37" s="244">
        <v>-6.1006297721093901E-2</v>
      </c>
      <c r="I37">
        <v>0</v>
      </c>
      <c r="J37" s="245">
        <v>-7.2688639700980703E-2</v>
      </c>
      <c r="K37" s="125">
        <v>0</v>
      </c>
      <c r="L37" s="246">
        <v>-0.73585736194156703</v>
      </c>
    </row>
    <row r="38" spans="1:12" ht="16.7" customHeight="1" thickBot="1" x14ac:dyDescent="0.25">
      <c r="A38" s="2"/>
      <c r="B38" s="121" t="s">
        <v>67</v>
      </c>
      <c r="C38" s="247">
        <v>-0.43024142698409501</v>
      </c>
      <c r="D38" s="247">
        <v>-0.13633978519543599</v>
      </c>
      <c r="E38" s="247">
        <v>-6.8435227167562201E-2</v>
      </c>
      <c r="F38" s="247">
        <v>2.2712313144814301E-2</v>
      </c>
      <c r="G38" s="247">
        <v>-3.4542975881636802E-2</v>
      </c>
      <c r="H38" s="248">
        <v>-6.1006297721093901E-2</v>
      </c>
      <c r="I38">
        <v>0</v>
      </c>
      <c r="J38" s="249">
        <v>-7.2688639700980703E-2</v>
      </c>
      <c r="K38" s="125">
        <v>0</v>
      </c>
      <c r="L38" s="250">
        <v>-0.73585736194156703</v>
      </c>
    </row>
    <row r="39" spans="1:12" ht="16.7" customHeight="1" x14ac:dyDescent="0.2">
      <c r="A39" s="2"/>
      <c r="B39" s="339" t="s">
        <v>68</v>
      </c>
      <c r="C39" s="339"/>
      <c r="D39" s="339"/>
      <c r="E39" s="339"/>
      <c r="F39" s="339"/>
      <c r="G39" s="339"/>
      <c r="H39" s="339"/>
      <c r="J39" s="47"/>
      <c r="K39" s="1"/>
      <c r="L39" s="47"/>
    </row>
    <row r="40" spans="1:12" x14ac:dyDescent="0.2">
      <c r="B40" s="339"/>
      <c r="C40" s="339"/>
      <c r="D40" s="339"/>
      <c r="E40" s="339"/>
      <c r="F40" s="339"/>
      <c r="G40" s="339"/>
      <c r="H40" s="339"/>
    </row>
  </sheetData>
  <mergeCells count="4">
    <mergeCell ref="B2:F2"/>
    <mergeCell ref="B31:H31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7"/>
  <sheetViews>
    <sheetView showGridLines="0" showRuler="0" workbookViewId="0"/>
  </sheetViews>
  <sheetFormatPr defaultColWidth="13.28515625" defaultRowHeight="12.75" x14ac:dyDescent="0.2"/>
  <cols>
    <col min="2" max="2" width="47.7109375" customWidth="1"/>
    <col min="3" max="9" width="10.28515625" customWidth="1"/>
  </cols>
  <sheetData>
    <row r="1" spans="1:10" ht="16.7" customHeight="1" x14ac:dyDescent="0.2">
      <c r="A1" s="2"/>
      <c r="B1" s="2"/>
      <c r="C1" s="2"/>
      <c r="D1" s="2"/>
      <c r="E1" s="2"/>
      <c r="F1" s="2"/>
    </row>
    <row r="2" spans="1:10" ht="23.25" customHeight="1" x14ac:dyDescent="0.3">
      <c r="A2" s="2"/>
      <c r="B2" s="338" t="s">
        <v>69</v>
      </c>
      <c r="C2" s="338"/>
      <c r="D2" s="338"/>
      <c r="E2" s="338"/>
      <c r="F2" s="2"/>
    </row>
    <row r="3" spans="1:10" ht="16.7" customHeight="1" x14ac:dyDescent="0.2">
      <c r="A3" s="2"/>
      <c r="B3" s="68" t="s">
        <v>2</v>
      </c>
      <c r="C3" s="2"/>
      <c r="D3" s="2"/>
      <c r="E3" s="2"/>
      <c r="F3" s="2"/>
    </row>
    <row r="4" spans="1:10" ht="16.7" customHeight="1" thickBot="1" x14ac:dyDescent="0.25">
      <c r="A4" s="2"/>
      <c r="B4" s="6"/>
      <c r="C4" s="28"/>
      <c r="D4" s="28"/>
      <c r="E4" s="28"/>
      <c r="F4" s="28"/>
    </row>
    <row r="5" spans="1:10" ht="16.7" customHeight="1" thickBot="1" x14ac:dyDescent="0.25">
      <c r="A5" s="48"/>
      <c r="B5" s="177" t="s">
        <v>23</v>
      </c>
      <c r="C5" s="251" t="s">
        <v>70</v>
      </c>
      <c r="D5" s="251" t="s">
        <v>71</v>
      </c>
      <c r="E5" s="251" t="s">
        <v>72</v>
      </c>
      <c r="F5" s="251" t="s">
        <v>73</v>
      </c>
      <c r="G5" s="251" t="s">
        <v>74</v>
      </c>
      <c r="H5" s="251" t="s">
        <v>75</v>
      </c>
      <c r="I5" s="286">
        <v>45199</v>
      </c>
      <c r="J5" s="1"/>
    </row>
    <row r="6" spans="1:10" ht="16.7" customHeight="1" x14ac:dyDescent="0.2">
      <c r="A6" s="2"/>
      <c r="B6" s="235" t="s">
        <v>76</v>
      </c>
      <c r="C6" s="117">
        <v>192294000</v>
      </c>
      <c r="D6" s="117">
        <v>192294000</v>
      </c>
      <c r="E6" s="117">
        <v>192294000</v>
      </c>
      <c r="F6" s="117">
        <v>192294000</v>
      </c>
      <c r="G6" s="117">
        <v>192294000</v>
      </c>
      <c r="H6" s="117">
        <v>192294000</v>
      </c>
      <c r="I6" s="183">
        <v>192294000</v>
      </c>
    </row>
    <row r="7" spans="1:10" ht="16.7" customHeight="1" x14ac:dyDescent="0.2">
      <c r="A7" s="2"/>
      <c r="B7" s="252" t="s">
        <v>77</v>
      </c>
      <c r="C7" s="140">
        <v>66521000</v>
      </c>
      <c r="D7" s="140">
        <v>58010000</v>
      </c>
      <c r="E7" s="140">
        <v>50147000</v>
      </c>
      <c r="F7" s="140">
        <v>42917000</v>
      </c>
      <c r="G7" s="140">
        <v>36534000</v>
      </c>
      <c r="H7" s="140">
        <v>30427000</v>
      </c>
      <c r="I7" s="126">
        <v>25170000</v>
      </c>
    </row>
    <row r="8" spans="1:10" ht="16.7" customHeight="1" x14ac:dyDescent="0.2">
      <c r="A8" s="2"/>
      <c r="B8" s="252" t="s">
        <v>78</v>
      </c>
      <c r="C8" s="140">
        <v>25199000</v>
      </c>
      <c r="D8" s="140">
        <v>24369000</v>
      </c>
      <c r="E8" s="140">
        <v>23584000</v>
      </c>
      <c r="F8" s="140">
        <v>21645000</v>
      </c>
      <c r="G8" s="140">
        <v>20502000</v>
      </c>
      <c r="H8" s="140">
        <v>21381000</v>
      </c>
      <c r="I8" s="126">
        <v>23829000</v>
      </c>
    </row>
    <row r="9" spans="1:10" ht="16.7" customHeight="1" x14ac:dyDescent="0.2">
      <c r="A9" s="2"/>
      <c r="B9" s="252" t="s">
        <v>79</v>
      </c>
      <c r="C9" s="140">
        <v>28148000</v>
      </c>
      <c r="D9" s="140">
        <v>27277000</v>
      </c>
      <c r="E9" s="140">
        <v>25737000</v>
      </c>
      <c r="F9" s="140">
        <v>35815000</v>
      </c>
      <c r="G9" s="140">
        <v>31795000</v>
      </c>
      <c r="H9" s="140">
        <v>48173000</v>
      </c>
      <c r="I9" s="126">
        <v>46432000</v>
      </c>
    </row>
    <row r="10" spans="1:10" ht="16.7" customHeight="1" x14ac:dyDescent="0.2">
      <c r="A10" s="2"/>
      <c r="B10" s="252" t="s">
        <v>80</v>
      </c>
      <c r="C10" s="140">
        <v>20335000</v>
      </c>
      <c r="D10" s="140">
        <v>21470000</v>
      </c>
      <c r="E10" s="140">
        <v>23097000</v>
      </c>
      <c r="F10" s="140">
        <v>23737000</v>
      </c>
      <c r="G10" s="140">
        <v>26416000</v>
      </c>
      <c r="H10" s="140">
        <v>25269000</v>
      </c>
      <c r="I10" s="126">
        <v>25850000</v>
      </c>
    </row>
    <row r="11" spans="1:10" ht="16.7" customHeight="1" x14ac:dyDescent="0.2">
      <c r="A11" s="2"/>
      <c r="B11" s="252" t="s">
        <v>81</v>
      </c>
      <c r="C11" s="140">
        <v>16541000</v>
      </c>
      <c r="D11" s="140">
        <v>13795000</v>
      </c>
      <c r="E11" s="140">
        <v>14934000</v>
      </c>
      <c r="F11" s="140">
        <v>13814000</v>
      </c>
      <c r="G11" s="140"/>
      <c r="H11" s="140"/>
      <c r="I11" s="126"/>
    </row>
    <row r="12" spans="1:10" ht="16.7" customHeight="1" x14ac:dyDescent="0.2">
      <c r="A12" s="2"/>
      <c r="B12" s="253" t="s">
        <v>82</v>
      </c>
      <c r="C12" s="120">
        <v>4066000</v>
      </c>
      <c r="D12" s="120">
        <v>3175000</v>
      </c>
      <c r="E12" s="120">
        <v>3219000</v>
      </c>
      <c r="F12" s="120">
        <v>1158000</v>
      </c>
      <c r="G12" s="120">
        <v>1282000</v>
      </c>
      <c r="H12" s="120">
        <v>1003000</v>
      </c>
      <c r="I12" s="128">
        <v>1007000</v>
      </c>
    </row>
    <row r="13" spans="1:10" ht="16.7" customHeight="1" x14ac:dyDescent="0.2">
      <c r="A13" s="2"/>
      <c r="B13" s="254" t="s">
        <v>83</v>
      </c>
      <c r="C13" s="150">
        <v>353104000</v>
      </c>
      <c r="D13" s="150">
        <v>340390000</v>
      </c>
      <c r="E13" s="150">
        <v>333012000</v>
      </c>
      <c r="F13" s="150">
        <v>331380000</v>
      </c>
      <c r="G13" s="150">
        <v>308823000</v>
      </c>
      <c r="H13" s="150">
        <v>318547000</v>
      </c>
      <c r="I13" s="200">
        <v>314582000</v>
      </c>
    </row>
    <row r="14" spans="1:10" ht="6.6" customHeight="1" x14ac:dyDescent="0.2">
      <c r="A14" s="2"/>
      <c r="B14" s="255"/>
      <c r="C14" s="256"/>
      <c r="D14" s="256"/>
      <c r="E14" s="256"/>
      <c r="F14" s="256"/>
      <c r="G14" s="256"/>
      <c r="H14" s="256"/>
      <c r="I14" s="257"/>
    </row>
    <row r="15" spans="1:10" ht="16.7" customHeight="1" x14ac:dyDescent="0.2">
      <c r="A15" s="2"/>
      <c r="B15" s="252" t="s">
        <v>84</v>
      </c>
      <c r="C15" s="140">
        <v>18872000</v>
      </c>
      <c r="D15" s="140">
        <v>14975000</v>
      </c>
      <c r="E15" s="140">
        <v>13653000</v>
      </c>
      <c r="F15" s="140">
        <v>14660000</v>
      </c>
      <c r="G15" s="140">
        <v>14002000</v>
      </c>
      <c r="H15" s="140">
        <v>12550000</v>
      </c>
      <c r="I15" s="126">
        <v>14140000</v>
      </c>
    </row>
    <row r="16" spans="1:10" ht="16.7" customHeight="1" x14ac:dyDescent="0.2">
      <c r="A16" s="2"/>
      <c r="B16" s="252" t="s">
        <v>85</v>
      </c>
      <c r="C16" s="140">
        <v>65575000</v>
      </c>
      <c r="D16" s="140">
        <v>66134000</v>
      </c>
      <c r="E16" s="140">
        <v>75813000</v>
      </c>
      <c r="F16" s="140">
        <v>65743000</v>
      </c>
      <c r="G16" s="140">
        <v>69192000</v>
      </c>
      <c r="H16" s="140">
        <v>76470000</v>
      </c>
      <c r="I16" s="126">
        <v>77096000</v>
      </c>
    </row>
    <row r="17" spans="1:9" ht="16.7" customHeight="1" x14ac:dyDescent="0.2">
      <c r="A17" s="2"/>
      <c r="B17" s="252" t="s">
        <v>86</v>
      </c>
      <c r="C17" s="140">
        <v>64472000</v>
      </c>
      <c r="D17" s="140">
        <v>63537000</v>
      </c>
      <c r="E17" s="140">
        <v>57572000</v>
      </c>
      <c r="F17" s="140">
        <v>48298000</v>
      </c>
      <c r="G17" s="140">
        <v>46177000</v>
      </c>
      <c r="H17" s="140">
        <v>51589000</v>
      </c>
      <c r="I17" s="126">
        <v>47458000</v>
      </c>
    </row>
    <row r="18" spans="1:9" ht="16.7" customHeight="1" x14ac:dyDescent="0.2">
      <c r="A18" s="2"/>
      <c r="B18" s="252" t="s">
        <v>80</v>
      </c>
      <c r="C18" s="140">
        <v>5447000</v>
      </c>
      <c r="D18" s="140">
        <v>7164000</v>
      </c>
      <c r="E18" s="140">
        <v>5232000</v>
      </c>
      <c r="F18" s="140">
        <v>6890000</v>
      </c>
      <c r="G18" s="140">
        <v>6390000</v>
      </c>
      <c r="H18" s="140">
        <v>9363000</v>
      </c>
      <c r="I18" s="126">
        <v>7628000</v>
      </c>
    </row>
    <row r="19" spans="1:9" ht="16.7" customHeight="1" x14ac:dyDescent="0.2">
      <c r="A19" s="2"/>
      <c r="B19" s="252" t="s">
        <v>87</v>
      </c>
      <c r="C19" s="140">
        <v>28051000</v>
      </c>
      <c r="D19" s="140">
        <v>24194000</v>
      </c>
      <c r="E19" s="140">
        <v>20814000</v>
      </c>
      <c r="F19" s="140">
        <v>36803000</v>
      </c>
      <c r="G19" s="140">
        <v>37309000</v>
      </c>
      <c r="H19" s="140">
        <v>33260000</v>
      </c>
      <c r="I19" s="126">
        <v>26117000</v>
      </c>
    </row>
    <row r="20" spans="1:9" ht="16.7" customHeight="1" x14ac:dyDescent="0.2">
      <c r="A20" s="2"/>
      <c r="B20" s="252" t="s">
        <v>88</v>
      </c>
      <c r="C20" s="140">
        <v>150000000</v>
      </c>
      <c r="D20" s="140">
        <v>136000000</v>
      </c>
      <c r="E20" s="140">
        <v>216000000</v>
      </c>
      <c r="F20" s="140">
        <v>171000000</v>
      </c>
      <c r="G20" s="140">
        <v>231753000</v>
      </c>
      <c r="H20" s="140">
        <v>127745000</v>
      </c>
      <c r="I20" s="126">
        <v>235854000</v>
      </c>
    </row>
    <row r="21" spans="1:9" ht="16.7" customHeight="1" x14ac:dyDescent="0.2">
      <c r="A21" s="2"/>
      <c r="B21" s="252" t="s">
        <v>89</v>
      </c>
      <c r="C21" s="140">
        <v>180652000</v>
      </c>
      <c r="D21" s="140">
        <v>193364000</v>
      </c>
      <c r="E21" s="140">
        <v>113808000</v>
      </c>
      <c r="F21" s="140">
        <v>132729000</v>
      </c>
      <c r="G21" s="140">
        <v>89496000</v>
      </c>
      <c r="H21" s="140">
        <v>188314000</v>
      </c>
      <c r="I21" s="126">
        <v>89573000</v>
      </c>
    </row>
    <row r="22" spans="1:9" ht="16.7" customHeight="1" x14ac:dyDescent="0.2">
      <c r="A22" s="2"/>
      <c r="B22" s="258" t="s">
        <v>90</v>
      </c>
      <c r="C22" s="150">
        <v>513069000</v>
      </c>
      <c r="D22" s="150">
        <v>505368000</v>
      </c>
      <c r="E22" s="150">
        <v>502892000</v>
      </c>
      <c r="F22" s="150">
        <v>476123000</v>
      </c>
      <c r="G22" s="150">
        <v>494319000</v>
      </c>
      <c r="H22" s="150">
        <v>499291000</v>
      </c>
      <c r="I22" s="200">
        <v>497866000</v>
      </c>
    </row>
    <row r="23" spans="1:9" ht="6.6" customHeight="1" x14ac:dyDescent="0.2">
      <c r="A23" s="2"/>
      <c r="B23" s="259"/>
      <c r="C23" s="161"/>
      <c r="D23" s="161"/>
      <c r="E23" s="161"/>
      <c r="F23" s="161"/>
      <c r="G23" s="161"/>
      <c r="H23" s="161"/>
      <c r="I23" s="215"/>
    </row>
    <row r="24" spans="1:9" ht="16.7" customHeight="1" thickBot="1" x14ac:dyDescent="0.25">
      <c r="A24" s="2"/>
      <c r="B24" s="260" t="s">
        <v>91</v>
      </c>
      <c r="C24" s="168">
        <v>866173000</v>
      </c>
      <c r="D24" s="168">
        <v>845758000</v>
      </c>
      <c r="E24" s="168">
        <v>835904000</v>
      </c>
      <c r="F24" s="168">
        <v>807503000</v>
      </c>
      <c r="G24" s="168">
        <v>803142000</v>
      </c>
      <c r="H24" s="168">
        <v>817838000</v>
      </c>
      <c r="I24" s="130">
        <v>812448000</v>
      </c>
    </row>
    <row r="25" spans="1:9" ht="6.6" customHeight="1" x14ac:dyDescent="0.2">
      <c r="A25" s="2"/>
      <c r="B25" s="261"/>
      <c r="C25" s="262"/>
      <c r="D25" s="262"/>
      <c r="E25" s="262"/>
      <c r="F25" s="262"/>
      <c r="G25" s="262"/>
      <c r="H25" s="262"/>
      <c r="I25" s="263"/>
    </row>
    <row r="26" spans="1:9" ht="16.7" customHeight="1" x14ac:dyDescent="0.2">
      <c r="A26" s="2"/>
      <c r="B26" s="255" t="s">
        <v>92</v>
      </c>
      <c r="C26" s="264">
        <v>265960000</v>
      </c>
      <c r="D26" s="264">
        <v>218174000</v>
      </c>
      <c r="E26" s="264">
        <v>208491000</v>
      </c>
      <c r="F26" s="264">
        <v>199606000</v>
      </c>
      <c r="G26" s="264">
        <v>206815000</v>
      </c>
      <c r="H26" s="264">
        <v>208014000</v>
      </c>
      <c r="I26" s="265">
        <v>202829000</v>
      </c>
    </row>
    <row r="27" spans="1:9" ht="6.6" customHeight="1" x14ac:dyDescent="0.2">
      <c r="A27" s="2"/>
      <c r="B27" s="266"/>
      <c r="C27" s="256"/>
      <c r="D27" s="256"/>
      <c r="E27" s="256"/>
      <c r="F27" s="256"/>
      <c r="G27" s="256"/>
      <c r="H27" s="256"/>
      <c r="I27" s="257"/>
    </row>
    <row r="28" spans="1:9" ht="16.7" customHeight="1" x14ac:dyDescent="0.2">
      <c r="A28" s="2"/>
      <c r="B28" s="252" t="s">
        <v>93</v>
      </c>
      <c r="C28" s="140">
        <v>17356000</v>
      </c>
      <c r="D28" s="140">
        <v>17257000</v>
      </c>
      <c r="E28" s="140">
        <v>15579000</v>
      </c>
      <c r="F28" s="140">
        <v>26654000</v>
      </c>
      <c r="G28" s="140">
        <v>25248000</v>
      </c>
      <c r="H28" s="140">
        <v>41320000</v>
      </c>
      <c r="I28" s="126">
        <v>39956000</v>
      </c>
    </row>
    <row r="29" spans="1:9" ht="16.7" customHeight="1" x14ac:dyDescent="0.2">
      <c r="A29" s="2"/>
      <c r="B29" s="252" t="s">
        <v>94</v>
      </c>
      <c r="C29" s="140">
        <v>3561000</v>
      </c>
      <c r="D29" s="140">
        <v>2907000</v>
      </c>
      <c r="E29" s="140">
        <v>2665000</v>
      </c>
      <c r="F29" s="140">
        <v>2404000</v>
      </c>
      <c r="G29" s="140">
        <v>1281000</v>
      </c>
      <c r="H29" s="140">
        <v>692000</v>
      </c>
      <c r="I29" s="126">
        <v>427000</v>
      </c>
    </row>
    <row r="30" spans="1:9" ht="16.7" customHeight="1" x14ac:dyDescent="0.2">
      <c r="A30" s="2"/>
      <c r="B30" s="252" t="s">
        <v>95</v>
      </c>
      <c r="C30" s="140">
        <v>32791000</v>
      </c>
      <c r="D30" s="140">
        <v>28369000</v>
      </c>
      <c r="E30" s="140">
        <v>26706000</v>
      </c>
      <c r="F30" s="140">
        <v>18237000</v>
      </c>
      <c r="G30" s="140">
        <v>17962000</v>
      </c>
      <c r="H30" s="140">
        <v>18070000</v>
      </c>
      <c r="I30" s="126">
        <v>18107000</v>
      </c>
    </row>
    <row r="31" spans="1:9" ht="16.7" customHeight="1" x14ac:dyDescent="0.2">
      <c r="A31" s="2"/>
      <c r="B31" s="253" t="s">
        <v>41</v>
      </c>
      <c r="C31" s="120">
        <v>266195000</v>
      </c>
      <c r="D31" s="120">
        <v>262247000</v>
      </c>
      <c r="E31" s="120">
        <v>272679000</v>
      </c>
      <c r="F31" s="120">
        <v>263043000</v>
      </c>
      <c r="G31" s="120">
        <v>289885000</v>
      </c>
      <c r="H31" s="120">
        <v>276526000</v>
      </c>
      <c r="I31" s="128">
        <v>278533000</v>
      </c>
    </row>
    <row r="32" spans="1:9" ht="16.7" customHeight="1" x14ac:dyDescent="0.2">
      <c r="A32" s="2"/>
      <c r="B32" s="258" t="s">
        <v>96</v>
      </c>
      <c r="C32" s="150">
        <v>319903000</v>
      </c>
      <c r="D32" s="150">
        <v>310780000</v>
      </c>
      <c r="E32" s="150">
        <v>317629000</v>
      </c>
      <c r="F32" s="150">
        <v>310338000</v>
      </c>
      <c r="G32" s="150">
        <v>334376000</v>
      </c>
      <c r="H32" s="150">
        <v>336608000</v>
      </c>
      <c r="I32" s="200">
        <v>337023000</v>
      </c>
    </row>
    <row r="33" spans="1:9" ht="6.6" customHeight="1" x14ac:dyDescent="0.2">
      <c r="A33" s="2"/>
      <c r="B33" s="266"/>
      <c r="C33" s="256"/>
      <c r="D33" s="256"/>
      <c r="E33" s="256"/>
      <c r="F33" s="256"/>
      <c r="G33" s="256"/>
      <c r="H33" s="256"/>
      <c r="I33" s="257"/>
    </row>
    <row r="34" spans="1:9" ht="16.7" customHeight="1" x14ac:dyDescent="0.2">
      <c r="A34" s="2"/>
      <c r="B34" s="252" t="s">
        <v>97</v>
      </c>
      <c r="C34" s="140">
        <v>12677000</v>
      </c>
      <c r="D34" s="140">
        <v>12676000</v>
      </c>
      <c r="E34" s="140">
        <v>11820000</v>
      </c>
      <c r="F34" s="140">
        <v>6102000</v>
      </c>
      <c r="G34" s="140">
        <v>10981000</v>
      </c>
      <c r="H34" s="140">
        <v>16575000</v>
      </c>
      <c r="I34" s="126">
        <v>10471000</v>
      </c>
    </row>
    <row r="35" spans="1:9" ht="16.7" customHeight="1" x14ac:dyDescent="0.2">
      <c r="A35" s="2"/>
      <c r="B35" s="252" t="s">
        <v>93</v>
      </c>
      <c r="C35" s="140">
        <v>12555000</v>
      </c>
      <c r="D35" s="140">
        <v>11717000</v>
      </c>
      <c r="E35" s="140">
        <v>11824000</v>
      </c>
      <c r="F35" s="140">
        <v>11071000</v>
      </c>
      <c r="G35" s="140">
        <v>8649000</v>
      </c>
      <c r="H35" s="140">
        <v>8846000</v>
      </c>
      <c r="I35" s="126">
        <v>8183000</v>
      </c>
    </row>
    <row r="36" spans="1:9" ht="16.7" customHeight="1" x14ac:dyDescent="0.2">
      <c r="A36" s="2"/>
      <c r="B36" s="252" t="s">
        <v>95</v>
      </c>
      <c r="C36" s="140">
        <v>7600000</v>
      </c>
      <c r="D36" s="140">
        <v>36714000</v>
      </c>
      <c r="E36" s="140">
        <v>10937000</v>
      </c>
      <c r="F36" s="140">
        <v>11020000</v>
      </c>
      <c r="G36" s="140">
        <v>7060000</v>
      </c>
      <c r="H36" s="140">
        <v>6558000</v>
      </c>
      <c r="I36" s="126">
        <v>6944000</v>
      </c>
    </row>
    <row r="37" spans="1:9" ht="16.7" customHeight="1" x14ac:dyDescent="0.2">
      <c r="A37" s="2"/>
      <c r="B37" s="252" t="s">
        <v>41</v>
      </c>
      <c r="C37" s="140">
        <v>173600000</v>
      </c>
      <c r="D37" s="140">
        <v>171965000</v>
      </c>
      <c r="E37" s="140">
        <v>171930000</v>
      </c>
      <c r="F37" s="140">
        <v>175607000</v>
      </c>
      <c r="G37" s="140">
        <v>151917000</v>
      </c>
      <c r="H37" s="140">
        <v>161421000</v>
      </c>
      <c r="I37" s="126">
        <v>161375000</v>
      </c>
    </row>
    <row r="38" spans="1:9" ht="16.7" customHeight="1" x14ac:dyDescent="0.2">
      <c r="A38" s="2"/>
      <c r="B38" s="252" t="s">
        <v>98</v>
      </c>
      <c r="C38" s="140">
        <v>19695000</v>
      </c>
      <c r="D38" s="140">
        <v>23926000</v>
      </c>
      <c r="E38" s="140">
        <v>22169000</v>
      </c>
      <c r="F38" s="140">
        <v>18921000</v>
      </c>
      <c r="G38" s="140">
        <v>18644000</v>
      </c>
      <c r="H38" s="140">
        <v>20100000</v>
      </c>
      <c r="I38" s="126">
        <v>19715000</v>
      </c>
    </row>
    <row r="39" spans="1:9" ht="16.7" customHeight="1" x14ac:dyDescent="0.2">
      <c r="A39" s="2"/>
      <c r="B39" s="252" t="s">
        <v>99</v>
      </c>
      <c r="C39" s="140">
        <v>2511000</v>
      </c>
      <c r="D39" s="140">
        <v>3072000</v>
      </c>
      <c r="E39" s="140">
        <v>2180000</v>
      </c>
      <c r="F39" s="140">
        <v>3133000</v>
      </c>
      <c r="G39" s="140">
        <v>2986000</v>
      </c>
      <c r="H39" s="140">
        <v>2406000</v>
      </c>
      <c r="I39" s="126">
        <v>3012000</v>
      </c>
    </row>
    <row r="40" spans="1:9" ht="16.7" customHeight="1" x14ac:dyDescent="0.2">
      <c r="A40" s="2"/>
      <c r="B40" s="252" t="s">
        <v>100</v>
      </c>
      <c r="C40" s="140">
        <v>51672000</v>
      </c>
      <c r="D40" s="140">
        <v>56734000</v>
      </c>
      <c r="E40" s="140">
        <v>78924000</v>
      </c>
      <c r="F40" s="140">
        <v>71705000</v>
      </c>
      <c r="G40" s="140">
        <v>61714000</v>
      </c>
      <c r="H40" s="140">
        <v>57310000</v>
      </c>
      <c r="I40" s="126">
        <v>62896000</v>
      </c>
    </row>
    <row r="41" spans="1:9" ht="16.7" customHeight="1" x14ac:dyDescent="0.2">
      <c r="A41" s="2"/>
      <c r="B41" s="258" t="s">
        <v>101</v>
      </c>
      <c r="C41" s="150">
        <v>280310000</v>
      </c>
      <c r="D41" s="150">
        <v>316804000</v>
      </c>
      <c r="E41" s="150">
        <v>309784000</v>
      </c>
      <c r="F41" s="150">
        <v>297559000</v>
      </c>
      <c r="G41" s="150">
        <v>261951000</v>
      </c>
      <c r="H41" s="150">
        <v>273216000</v>
      </c>
      <c r="I41" s="200">
        <v>272596000</v>
      </c>
    </row>
    <row r="42" spans="1:9" ht="6.6" customHeight="1" x14ac:dyDescent="0.2">
      <c r="A42" s="2"/>
      <c r="B42" s="267"/>
      <c r="C42" s="268"/>
      <c r="D42" s="268"/>
      <c r="E42" s="268"/>
      <c r="F42" s="268"/>
      <c r="G42" s="268"/>
      <c r="H42" s="268"/>
      <c r="I42" s="269"/>
    </row>
    <row r="43" spans="1:9" ht="16.7" customHeight="1" thickBot="1" x14ac:dyDescent="0.25">
      <c r="A43" s="2"/>
      <c r="B43" s="270" t="s">
        <v>102</v>
      </c>
      <c r="C43" s="271">
        <v>866173000</v>
      </c>
      <c r="D43" s="271">
        <v>845758000</v>
      </c>
      <c r="E43" s="271">
        <v>835904000</v>
      </c>
      <c r="F43" s="271">
        <v>807503000</v>
      </c>
      <c r="G43" s="271">
        <v>803142000</v>
      </c>
      <c r="H43" s="271">
        <v>817838000</v>
      </c>
      <c r="I43" s="272">
        <v>812448000</v>
      </c>
    </row>
    <row r="44" spans="1:9" ht="16.7" customHeight="1" x14ac:dyDescent="0.2">
      <c r="A44" s="2"/>
      <c r="B44" s="261"/>
      <c r="C44" s="242"/>
      <c r="D44" s="242"/>
      <c r="E44" s="242"/>
      <c r="F44" s="241"/>
      <c r="G44" s="132"/>
      <c r="H44" s="132"/>
      <c r="I44" s="242"/>
    </row>
    <row r="45" spans="1:9" ht="16.7" customHeight="1" x14ac:dyDescent="0.2">
      <c r="A45" s="2"/>
      <c r="B45" s="255"/>
      <c r="D45" s="273"/>
      <c r="E45" s="273"/>
      <c r="F45" s="123"/>
      <c r="G45" s="125"/>
      <c r="H45" s="125"/>
      <c r="I45" s="274"/>
    </row>
    <row r="46" spans="1:9" ht="16.7" customHeight="1" x14ac:dyDescent="0.2">
      <c r="A46" s="2"/>
      <c r="B46" s="275" t="s">
        <v>103</v>
      </c>
      <c r="D46" s="185"/>
      <c r="E46" s="185"/>
      <c r="F46" s="123"/>
      <c r="G46" s="125"/>
      <c r="H46" s="125"/>
      <c r="I46" s="274"/>
    </row>
    <row r="47" spans="1:9" ht="16.7" customHeight="1" thickBot="1" x14ac:dyDescent="0.25">
      <c r="A47" s="2"/>
      <c r="B47" s="276" t="s">
        <v>104</v>
      </c>
      <c r="D47" s="277"/>
      <c r="E47" s="277"/>
      <c r="F47" s="277"/>
      <c r="G47" s="277"/>
      <c r="H47" s="277"/>
      <c r="I47" s="234"/>
    </row>
    <row r="48" spans="1:9" ht="16.7" customHeight="1" x14ac:dyDescent="0.2">
      <c r="A48" s="2"/>
      <c r="B48" s="132" t="s">
        <v>42</v>
      </c>
      <c r="C48" s="278">
        <v>389886000</v>
      </c>
      <c r="D48" s="278">
        <v>398096000</v>
      </c>
      <c r="E48" s="278">
        <v>410742000</v>
      </c>
      <c r="F48" s="278">
        <v>407497000</v>
      </c>
      <c r="G48" s="278">
        <v>406570000</v>
      </c>
      <c r="H48" s="278">
        <v>406329000</v>
      </c>
      <c r="I48" s="183">
        <v>408609000</v>
      </c>
    </row>
    <row r="49" spans="1:11" ht="16.7" customHeight="1" x14ac:dyDescent="0.2">
      <c r="A49" s="2"/>
      <c r="B49" s="185" t="s">
        <v>43</v>
      </c>
      <c r="C49" s="279">
        <v>27205000</v>
      </c>
      <c r="D49" s="279">
        <v>13920000</v>
      </c>
      <c r="E49" s="279">
        <v>11144000</v>
      </c>
      <c r="F49" s="279">
        <v>10477000</v>
      </c>
      <c r="G49" s="279">
        <v>16199000</v>
      </c>
      <c r="H49" s="279">
        <v>12396000</v>
      </c>
      <c r="I49" s="126">
        <v>10623000</v>
      </c>
    </row>
    <row r="50" spans="1:11" ht="16.7" customHeight="1" x14ac:dyDescent="0.2">
      <c r="A50" s="2"/>
      <c r="B50" s="124" t="s">
        <v>12</v>
      </c>
      <c r="C50" s="280">
        <v>22704000</v>
      </c>
      <c r="D50" s="280">
        <v>22196000</v>
      </c>
      <c r="E50" s="280">
        <v>22723000</v>
      </c>
      <c r="F50" s="280">
        <v>20676000</v>
      </c>
      <c r="G50" s="280">
        <v>19033000</v>
      </c>
      <c r="H50" s="280">
        <v>19222000</v>
      </c>
      <c r="I50" s="281">
        <v>20676000</v>
      </c>
    </row>
    <row r="51" spans="1:11" ht="16.7" customHeight="1" thickBot="1" x14ac:dyDescent="0.25">
      <c r="A51" s="2"/>
      <c r="B51" s="108" t="s">
        <v>105</v>
      </c>
      <c r="C51" s="282">
        <v>439795000</v>
      </c>
      <c r="D51" s="282">
        <v>434212000</v>
      </c>
      <c r="E51" s="282">
        <v>444609000</v>
      </c>
      <c r="F51" s="282">
        <v>438650000</v>
      </c>
      <c r="G51" s="282">
        <v>441802000</v>
      </c>
      <c r="H51" s="282">
        <v>437947000</v>
      </c>
      <c r="I51" s="130">
        <v>439908000</v>
      </c>
      <c r="K51" s="330"/>
    </row>
    <row r="52" spans="1:11" ht="6.6" customHeight="1" x14ac:dyDescent="0.2">
      <c r="A52" s="2"/>
      <c r="B52" s="132"/>
      <c r="C52" s="132"/>
      <c r="D52" s="132"/>
      <c r="E52" s="132"/>
      <c r="F52" s="132"/>
      <c r="G52" s="132"/>
      <c r="H52" s="132"/>
      <c r="I52" s="283"/>
    </row>
    <row r="53" spans="1:11" ht="16.7" customHeight="1" x14ac:dyDescent="0.2">
      <c r="A53" s="2"/>
      <c r="B53" s="185" t="s">
        <v>42</v>
      </c>
      <c r="C53" s="279">
        <v>12915000</v>
      </c>
      <c r="D53" s="279">
        <v>15256000</v>
      </c>
      <c r="E53" s="279">
        <v>15470000</v>
      </c>
      <c r="F53" s="279">
        <v>23744000</v>
      </c>
      <c r="G53" s="279">
        <v>27201000</v>
      </c>
      <c r="H53" s="279">
        <v>27039000</v>
      </c>
      <c r="I53" s="126">
        <v>27715000</v>
      </c>
    </row>
    <row r="54" spans="1:11" ht="16.7" customHeight="1" x14ac:dyDescent="0.2">
      <c r="A54" s="2"/>
      <c r="B54" s="185" t="s">
        <v>43</v>
      </c>
      <c r="C54" s="279">
        <v>3290000</v>
      </c>
      <c r="D54" s="279">
        <v>2091000</v>
      </c>
      <c r="E54" s="279">
        <v>3751000</v>
      </c>
      <c r="F54" s="279">
        <v>1166000</v>
      </c>
      <c r="G54" s="279">
        <v>1322000</v>
      </c>
      <c r="H54" s="279">
        <v>1179000</v>
      </c>
      <c r="I54" s="126">
        <v>1675000</v>
      </c>
    </row>
    <row r="55" spans="1:11" ht="16.7" customHeight="1" x14ac:dyDescent="0.2">
      <c r="B55" s="254" t="s">
        <v>106</v>
      </c>
      <c r="C55" s="284">
        <v>16205000</v>
      </c>
      <c r="D55" s="284">
        <v>17347000</v>
      </c>
      <c r="E55" s="284">
        <v>19221000</v>
      </c>
      <c r="F55" s="284">
        <v>24910000</v>
      </c>
      <c r="G55" s="284">
        <v>28523000</v>
      </c>
      <c r="H55" s="284">
        <v>28218000</v>
      </c>
      <c r="I55" s="200">
        <v>29390000</v>
      </c>
    </row>
    <row r="56" spans="1:11" ht="6.6" customHeight="1" x14ac:dyDescent="0.2">
      <c r="B56" s="185"/>
      <c r="D56" s="125"/>
      <c r="E56" s="125"/>
      <c r="F56" s="125"/>
      <c r="G56" s="125"/>
      <c r="H56" s="125"/>
      <c r="I56" s="257"/>
    </row>
    <row r="57" spans="1:11" ht="16.7" customHeight="1" x14ac:dyDescent="0.2">
      <c r="B57" s="185" t="s">
        <v>42</v>
      </c>
      <c r="C57" s="279">
        <v>402801000</v>
      </c>
      <c r="D57" s="279">
        <v>413352000</v>
      </c>
      <c r="E57" s="279">
        <v>426212000</v>
      </c>
      <c r="F57" s="279">
        <v>431241000</v>
      </c>
      <c r="G57" s="279">
        <v>433771000</v>
      </c>
      <c r="H57" s="279">
        <v>433368000</v>
      </c>
      <c r="I57" s="126">
        <v>436324000</v>
      </c>
    </row>
    <row r="58" spans="1:11" ht="16.7" customHeight="1" x14ac:dyDescent="0.2">
      <c r="B58" s="185" t="s">
        <v>43</v>
      </c>
      <c r="C58" s="279">
        <v>30495000</v>
      </c>
      <c r="D58" s="279">
        <v>16011000</v>
      </c>
      <c r="E58" s="279">
        <v>14895000</v>
      </c>
      <c r="F58" s="279">
        <v>11643000</v>
      </c>
      <c r="G58" s="279">
        <v>17521000</v>
      </c>
      <c r="H58" s="279">
        <v>13575000</v>
      </c>
      <c r="I58" s="126">
        <v>12298000</v>
      </c>
    </row>
    <row r="59" spans="1:11" ht="16.7" customHeight="1" x14ac:dyDescent="0.2">
      <c r="B59" s="124" t="s">
        <v>12</v>
      </c>
      <c r="C59" s="280">
        <v>22704000</v>
      </c>
      <c r="D59" s="280">
        <v>22196000</v>
      </c>
      <c r="E59" s="280">
        <v>22723000</v>
      </c>
      <c r="F59" s="280">
        <v>20676000</v>
      </c>
      <c r="G59" s="280">
        <v>19033000</v>
      </c>
      <c r="H59" s="280">
        <v>19222000</v>
      </c>
      <c r="I59" s="281">
        <v>20676000</v>
      </c>
    </row>
    <row r="60" spans="1:11" ht="16.7" customHeight="1" thickBot="1" x14ac:dyDescent="0.25">
      <c r="B60" s="108" t="s">
        <v>44</v>
      </c>
      <c r="C60" s="285">
        <v>456000000</v>
      </c>
      <c r="D60" s="285">
        <v>451559000</v>
      </c>
      <c r="E60" s="285">
        <v>463830000</v>
      </c>
      <c r="F60" s="285">
        <v>463560000</v>
      </c>
      <c r="G60" s="285">
        <v>470325000</v>
      </c>
      <c r="H60" s="285">
        <v>466165000</v>
      </c>
      <c r="I60" s="130">
        <v>469298000</v>
      </c>
    </row>
    <row r="61" spans="1:11" ht="16.7" customHeight="1" x14ac:dyDescent="0.2">
      <c r="B61" s="132"/>
      <c r="C61" s="132"/>
      <c r="D61" s="132"/>
      <c r="E61" s="132"/>
      <c r="F61" s="132"/>
      <c r="G61" s="132"/>
      <c r="H61" s="132"/>
      <c r="I61" s="242"/>
    </row>
    <row r="62" spans="1:11" ht="16.7" customHeight="1" x14ac:dyDescent="0.2">
      <c r="B62" s="185"/>
      <c r="D62" s="125"/>
      <c r="E62" s="125"/>
      <c r="F62" s="125"/>
      <c r="G62" s="125"/>
      <c r="H62" s="125"/>
      <c r="I62" s="274"/>
    </row>
    <row r="63" spans="1:11" ht="16.7" customHeight="1" thickBot="1" x14ac:dyDescent="0.25">
      <c r="B63" s="276" t="s">
        <v>107</v>
      </c>
      <c r="D63" s="277"/>
      <c r="E63" s="277"/>
      <c r="F63" s="277"/>
      <c r="G63" s="277"/>
      <c r="H63" s="277"/>
      <c r="I63" s="234"/>
    </row>
    <row r="64" spans="1:11" ht="16.7" customHeight="1" x14ac:dyDescent="0.2">
      <c r="B64" s="132" t="s">
        <v>108</v>
      </c>
      <c r="C64" s="278">
        <v>180652000</v>
      </c>
      <c r="D64" s="278">
        <v>193364000</v>
      </c>
      <c r="E64" s="278">
        <v>113808000</v>
      </c>
      <c r="F64" s="278">
        <v>132729000</v>
      </c>
      <c r="G64" s="278">
        <v>89496000</v>
      </c>
      <c r="H64" s="278">
        <v>188314000</v>
      </c>
      <c r="I64" s="183">
        <v>89573000</v>
      </c>
    </row>
    <row r="65" spans="2:9" ht="16.7" customHeight="1" x14ac:dyDescent="0.2">
      <c r="B65" s="124" t="s">
        <v>109</v>
      </c>
      <c r="C65" s="280">
        <v>150000000</v>
      </c>
      <c r="D65" s="280">
        <v>136000000</v>
      </c>
      <c r="E65" s="280">
        <v>216000000</v>
      </c>
      <c r="F65" s="280">
        <v>171000000</v>
      </c>
      <c r="G65" s="280">
        <v>231753000</v>
      </c>
      <c r="H65" s="280">
        <v>127745000</v>
      </c>
      <c r="I65" s="128">
        <v>235854000</v>
      </c>
    </row>
    <row r="66" spans="2:9" ht="16.7" customHeight="1" thickBot="1" x14ac:dyDescent="0.25">
      <c r="B66" s="108" t="s">
        <v>110</v>
      </c>
      <c r="C66" s="282">
        <v>330652000</v>
      </c>
      <c r="D66" s="282">
        <v>329364000</v>
      </c>
      <c r="E66" s="282">
        <v>329808000</v>
      </c>
      <c r="F66" s="282">
        <v>303729000</v>
      </c>
      <c r="G66" s="282">
        <v>321249000</v>
      </c>
      <c r="H66" s="282">
        <v>316059000</v>
      </c>
      <c r="I66" s="130">
        <v>325427000</v>
      </c>
    </row>
    <row r="67" spans="2:9" ht="16.7" customHeight="1" x14ac:dyDescent="0.2">
      <c r="B67" s="75"/>
      <c r="C67" s="75"/>
      <c r="D67" s="75"/>
      <c r="E67" s="75"/>
      <c r="F67" s="75"/>
      <c r="G67" s="75"/>
      <c r="H67" s="75"/>
      <c r="I67" s="76"/>
    </row>
  </sheetData>
  <mergeCells count="1">
    <mergeCell ref="B2:E2"/>
  </mergeCells>
  <pageMargins left="0.75" right="0.75" top="1" bottom="1" header="0.5" footer="0.5"/>
  <pageSetup orientation="portrait" r:id="rId1"/>
  <customProperties>
    <customPr name="_pios_id" r:id="rId2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showGridLines="0" showRuler="0" workbookViewId="0"/>
  </sheetViews>
  <sheetFormatPr defaultColWidth="13.28515625" defaultRowHeight="12.75" x14ac:dyDescent="0.2"/>
  <cols>
    <col min="2" max="2" width="63.42578125" customWidth="1"/>
    <col min="3" max="8" width="12" customWidth="1"/>
    <col min="9" max="9" width="1.140625" customWidth="1"/>
    <col min="11" max="11" width="1.140625" customWidth="1"/>
  </cols>
  <sheetData>
    <row r="1" spans="1:12" ht="16.7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">
      <c r="A2" s="2"/>
      <c r="B2" s="338" t="s">
        <v>111</v>
      </c>
      <c r="C2" s="338"/>
      <c r="D2" s="338"/>
      <c r="E2" s="338"/>
      <c r="F2" s="338"/>
      <c r="G2" s="2"/>
      <c r="H2" s="2"/>
      <c r="I2" s="2"/>
    </row>
    <row r="3" spans="1:12" ht="16.7" customHeight="1" x14ac:dyDescent="0.2">
      <c r="A3" s="2"/>
      <c r="B3" s="5" t="s">
        <v>2</v>
      </c>
      <c r="C3" s="2"/>
      <c r="D3" s="2"/>
      <c r="E3" s="2"/>
      <c r="F3" s="2"/>
      <c r="G3" s="2"/>
      <c r="H3" s="2"/>
      <c r="I3" s="2"/>
      <c r="K3" s="1"/>
    </row>
    <row r="4" spans="1:12" ht="16.7" customHeight="1" thickBot="1" x14ac:dyDescent="0.25">
      <c r="A4" s="2"/>
      <c r="B4" s="6"/>
      <c r="C4" s="28"/>
      <c r="D4" s="28"/>
      <c r="E4" s="28"/>
      <c r="F4" s="28"/>
      <c r="G4" s="28"/>
      <c r="H4" s="28"/>
      <c r="I4" s="2"/>
      <c r="K4" s="1"/>
    </row>
    <row r="5" spans="1:12" ht="16.7" customHeight="1" thickBot="1" x14ac:dyDescent="0.25">
      <c r="A5" s="48"/>
      <c r="B5" s="77" t="s">
        <v>23</v>
      </c>
      <c r="C5" s="8" t="s">
        <v>47</v>
      </c>
      <c r="D5" s="8" t="s">
        <v>5</v>
      </c>
      <c r="E5" s="8" t="s">
        <v>48</v>
      </c>
      <c r="F5" s="8" t="s">
        <v>49</v>
      </c>
      <c r="G5" s="8" t="s">
        <v>50</v>
      </c>
      <c r="H5" s="52" t="s">
        <v>4</v>
      </c>
      <c r="I5" s="48"/>
      <c r="J5" s="53" t="s">
        <v>7</v>
      </c>
      <c r="K5" s="1"/>
      <c r="L5" s="54" t="s">
        <v>8</v>
      </c>
    </row>
    <row r="6" spans="1:12" ht="16.7" customHeight="1" x14ac:dyDescent="0.2">
      <c r="A6" s="2"/>
      <c r="B6" s="78" t="s">
        <v>28</v>
      </c>
      <c r="C6" s="27">
        <v>-55466000</v>
      </c>
      <c r="D6" s="27">
        <v>-17785000</v>
      </c>
      <c r="E6" s="27">
        <v>-4529000</v>
      </c>
      <c r="F6" s="27">
        <v>2647000</v>
      </c>
      <c r="G6" s="27">
        <v>-3557000</v>
      </c>
      <c r="H6" s="287">
        <v>-8738000</v>
      </c>
      <c r="I6" s="48"/>
      <c r="J6" s="288">
        <v>-9648000</v>
      </c>
      <c r="K6" s="1"/>
      <c r="L6" s="289">
        <v>-93084000</v>
      </c>
    </row>
    <row r="7" spans="1:12" ht="16.7" customHeight="1" x14ac:dyDescent="0.2">
      <c r="A7" s="2"/>
      <c r="B7" s="69" t="s">
        <v>112</v>
      </c>
      <c r="C7" s="11">
        <v>4574000</v>
      </c>
      <c r="D7" s="11">
        <v>4340000</v>
      </c>
      <c r="E7" s="11">
        <v>-3933000</v>
      </c>
      <c r="F7" s="11">
        <v>38000</v>
      </c>
      <c r="G7" s="11">
        <v>-1027000</v>
      </c>
      <c r="H7" s="59">
        <v>1118000</v>
      </c>
      <c r="I7" s="48"/>
      <c r="J7" s="290">
        <v>129000</v>
      </c>
      <c r="K7" s="1"/>
      <c r="L7" s="291">
        <v>10306000</v>
      </c>
    </row>
    <row r="8" spans="1:12" ht="16.7" customHeight="1" x14ac:dyDescent="0.2">
      <c r="A8" s="2"/>
      <c r="B8" s="69" t="s">
        <v>29</v>
      </c>
      <c r="C8" s="11">
        <v>14369000</v>
      </c>
      <c r="D8" s="11">
        <v>13720000</v>
      </c>
      <c r="E8" s="11">
        <v>13339000</v>
      </c>
      <c r="F8" s="11">
        <v>12508000</v>
      </c>
      <c r="G8" s="11">
        <v>11180000</v>
      </c>
      <c r="H8" s="59">
        <v>9837000</v>
      </c>
      <c r="I8" s="48"/>
      <c r="J8" s="290">
        <v>33525000</v>
      </c>
      <c r="K8" s="1"/>
      <c r="L8" s="291">
        <v>43333000</v>
      </c>
    </row>
    <row r="9" spans="1:12" ht="16.7" customHeight="1" x14ac:dyDescent="0.2">
      <c r="A9" s="2"/>
      <c r="B9" s="69" t="s">
        <v>113</v>
      </c>
      <c r="C9" s="11">
        <v>29745000</v>
      </c>
      <c r="D9" s="11">
        <v>-26674000</v>
      </c>
      <c r="E9" s="11">
        <v>-4953000</v>
      </c>
      <c r="F9" s="11">
        <v>-455000</v>
      </c>
      <c r="G9" s="11">
        <v>-697000</v>
      </c>
      <c r="H9" s="59">
        <v>308000</v>
      </c>
      <c r="I9" s="48"/>
      <c r="J9" s="290">
        <v>-844000</v>
      </c>
      <c r="K9" s="1"/>
      <c r="L9" s="291">
        <v>2481000</v>
      </c>
    </row>
    <row r="10" spans="1:12" ht="16.7" customHeight="1" x14ac:dyDescent="0.2">
      <c r="A10" s="2"/>
      <c r="B10" s="69" t="s">
        <v>30</v>
      </c>
      <c r="C10" s="11">
        <v>2713000</v>
      </c>
      <c r="D10" s="11">
        <v>3113000</v>
      </c>
      <c r="E10" s="11">
        <v>2932000</v>
      </c>
      <c r="F10" s="11">
        <v>2608000</v>
      </c>
      <c r="G10" s="11">
        <v>3944000</v>
      </c>
      <c r="H10" s="59">
        <v>2627000</v>
      </c>
      <c r="I10" s="48"/>
      <c r="J10" s="290">
        <v>9179000</v>
      </c>
      <c r="K10" s="1"/>
      <c r="L10" s="291">
        <v>7600000</v>
      </c>
    </row>
    <row r="11" spans="1:12" ht="16.7" customHeight="1" x14ac:dyDescent="0.2">
      <c r="A11" s="91"/>
      <c r="B11" s="69" t="s">
        <v>114</v>
      </c>
      <c r="C11" s="11">
        <v>-42000</v>
      </c>
      <c r="D11" s="11"/>
      <c r="E11" s="11">
        <v>-27000</v>
      </c>
      <c r="F11" s="11">
        <v>-207000</v>
      </c>
      <c r="G11" s="11">
        <v>-134000</v>
      </c>
      <c r="H11" s="59"/>
      <c r="I11" s="48"/>
      <c r="J11" s="290">
        <v>-341000</v>
      </c>
      <c r="K11" s="1"/>
      <c r="L11" s="291">
        <v>-42000</v>
      </c>
    </row>
    <row r="12" spans="1:12" ht="16.7" customHeight="1" x14ac:dyDescent="0.2">
      <c r="A12" s="91"/>
      <c r="B12" s="69" t="s">
        <v>115</v>
      </c>
      <c r="C12" s="292"/>
      <c r="D12" s="292"/>
      <c r="E12" s="292"/>
      <c r="F12" s="292"/>
      <c r="G12" s="292"/>
      <c r="H12" s="61"/>
      <c r="I12" s="48"/>
      <c r="J12" s="293"/>
      <c r="K12" s="1"/>
      <c r="L12" s="294"/>
    </row>
    <row r="13" spans="1:12" ht="16.7" customHeight="1" x14ac:dyDescent="0.2">
      <c r="A13" s="2"/>
      <c r="B13" s="79" t="s">
        <v>116</v>
      </c>
      <c r="C13" s="11">
        <v>2633000</v>
      </c>
      <c r="D13" s="11">
        <v>-306000</v>
      </c>
      <c r="E13" s="11">
        <v>-117000</v>
      </c>
      <c r="F13" s="11">
        <v>1124000</v>
      </c>
      <c r="G13" s="11">
        <v>1903000</v>
      </c>
      <c r="H13" s="59">
        <v>-1583000</v>
      </c>
      <c r="I13" s="48"/>
      <c r="J13" s="290">
        <v>1444000</v>
      </c>
      <c r="K13" s="1"/>
      <c r="L13" s="291">
        <v>5203000</v>
      </c>
    </row>
    <row r="14" spans="1:12" ht="16.7" customHeight="1" x14ac:dyDescent="0.2">
      <c r="A14" s="2"/>
      <c r="B14" s="79" t="s">
        <v>117</v>
      </c>
      <c r="C14" s="11">
        <v>152000</v>
      </c>
      <c r="D14" s="11">
        <v>-924000</v>
      </c>
      <c r="E14" s="11">
        <v>1919000</v>
      </c>
      <c r="F14" s="11">
        <v>-3904000</v>
      </c>
      <c r="G14" s="11">
        <v>-9048000</v>
      </c>
      <c r="H14" s="59">
        <v>11682000</v>
      </c>
      <c r="I14" s="48"/>
      <c r="J14" s="290">
        <v>-1270000</v>
      </c>
      <c r="K14" s="1"/>
      <c r="L14" s="291">
        <v>-11083000</v>
      </c>
    </row>
    <row r="15" spans="1:12" ht="16.7" customHeight="1" x14ac:dyDescent="0.2">
      <c r="A15" s="2"/>
      <c r="B15" s="80" t="s">
        <v>118</v>
      </c>
      <c r="C15" s="13">
        <v>3108000</v>
      </c>
      <c r="D15" s="13">
        <v>30005000</v>
      </c>
      <c r="E15" s="13">
        <v>-21971000</v>
      </c>
      <c r="F15" s="13">
        <v>-5073000</v>
      </c>
      <c r="G15" s="13">
        <v>-741000</v>
      </c>
      <c r="H15" s="57">
        <v>1005000</v>
      </c>
      <c r="I15" s="48"/>
      <c r="J15" s="295">
        <v>-4809000</v>
      </c>
      <c r="K15" s="1"/>
      <c r="L15" s="296">
        <v>27095000</v>
      </c>
    </row>
    <row r="16" spans="1:12" ht="16.7" customHeight="1" thickBot="1" x14ac:dyDescent="0.25">
      <c r="A16" s="2"/>
      <c r="B16" s="67" t="s">
        <v>119</v>
      </c>
      <c r="C16" s="25">
        <v>1786000</v>
      </c>
      <c r="D16" s="25">
        <v>5489000</v>
      </c>
      <c r="E16" s="25">
        <v>-17340000</v>
      </c>
      <c r="F16" s="25">
        <v>9286000</v>
      </c>
      <c r="G16" s="25">
        <v>1823000</v>
      </c>
      <c r="H16" s="62">
        <v>16256000</v>
      </c>
      <c r="I16" s="48"/>
      <c r="J16" s="297">
        <v>27365000</v>
      </c>
      <c r="K16" s="1"/>
      <c r="L16" s="298">
        <v>-8191000</v>
      </c>
    </row>
    <row r="17" spans="1:12" ht="16.7" customHeight="1" x14ac:dyDescent="0.2">
      <c r="A17" s="2"/>
      <c r="B17" s="81"/>
      <c r="C17" s="299"/>
      <c r="D17" s="299"/>
      <c r="E17" s="299"/>
      <c r="F17" s="299"/>
      <c r="G17" s="299"/>
      <c r="H17" s="300"/>
      <c r="I17" s="48"/>
      <c r="J17" s="301"/>
      <c r="K17" s="1"/>
      <c r="L17" s="302"/>
    </row>
    <row r="18" spans="1:12" ht="16.7" customHeight="1" x14ac:dyDescent="0.2">
      <c r="A18" s="2"/>
      <c r="B18" s="69" t="s">
        <v>120</v>
      </c>
      <c r="C18" s="11">
        <v>64000</v>
      </c>
      <c r="D18" s="11">
        <v>9000</v>
      </c>
      <c r="E18" s="11">
        <v>311000</v>
      </c>
      <c r="F18" s="11">
        <v>1424000</v>
      </c>
      <c r="G18" s="11">
        <v>2447000</v>
      </c>
      <c r="H18" s="59">
        <v>2755000</v>
      </c>
      <c r="I18" s="48"/>
      <c r="J18" s="290">
        <v>6626000</v>
      </c>
      <c r="K18" s="1"/>
      <c r="L18" s="291">
        <v>78000</v>
      </c>
    </row>
    <row r="19" spans="1:12" ht="16.7" customHeight="1" x14ac:dyDescent="0.2">
      <c r="A19" s="2"/>
      <c r="B19" s="69" t="s">
        <v>121</v>
      </c>
      <c r="C19" s="11">
        <v>-307000</v>
      </c>
      <c r="D19" s="11">
        <v>-247000</v>
      </c>
      <c r="E19" s="11">
        <v>-264000</v>
      </c>
      <c r="F19" s="11">
        <v>-315000</v>
      </c>
      <c r="G19" s="11">
        <v>-442000</v>
      </c>
      <c r="H19" s="59">
        <v>-498000</v>
      </c>
      <c r="I19" s="48"/>
      <c r="J19" s="290">
        <v>-1255000</v>
      </c>
      <c r="K19" s="1"/>
      <c r="L19" s="291">
        <v>-919000</v>
      </c>
    </row>
    <row r="20" spans="1:12" ht="16.7" customHeight="1" x14ac:dyDescent="0.2">
      <c r="A20" s="2"/>
      <c r="B20" s="70" t="s">
        <v>122</v>
      </c>
      <c r="C20" s="13">
        <v>-345000</v>
      </c>
      <c r="D20" s="13">
        <v>-1376000</v>
      </c>
      <c r="E20" s="13">
        <v>-2255000</v>
      </c>
      <c r="F20" s="13">
        <v>-2587000</v>
      </c>
      <c r="G20" s="13">
        <v>-3620000</v>
      </c>
      <c r="H20" s="57">
        <v>-2197000</v>
      </c>
      <c r="I20" s="48"/>
      <c r="J20" s="295">
        <v>-8404000</v>
      </c>
      <c r="K20" s="1"/>
      <c r="L20" s="296">
        <v>-2828000</v>
      </c>
    </row>
    <row r="21" spans="1:12" ht="16.7" customHeight="1" thickBot="1" x14ac:dyDescent="0.25">
      <c r="A21" s="2"/>
      <c r="B21" s="72" t="s">
        <v>123</v>
      </c>
      <c r="C21" s="25">
        <v>1198000</v>
      </c>
      <c r="D21" s="25">
        <v>3875000</v>
      </c>
      <c r="E21" s="25">
        <v>-19548000</v>
      </c>
      <c r="F21" s="25">
        <v>7808000</v>
      </c>
      <c r="G21" s="25">
        <v>208000</v>
      </c>
      <c r="H21" s="62">
        <v>16316000</v>
      </c>
      <c r="I21" s="48"/>
      <c r="J21" s="297">
        <v>24332000</v>
      </c>
      <c r="K21" s="1"/>
      <c r="L21" s="298">
        <v>-11860000</v>
      </c>
    </row>
    <row r="22" spans="1:12" ht="16.7" customHeight="1" x14ac:dyDescent="0.2">
      <c r="A22" s="2"/>
      <c r="B22" s="46"/>
      <c r="C22" s="299"/>
      <c r="D22" s="299"/>
      <c r="E22" s="299"/>
      <c r="F22" s="299"/>
      <c r="G22" s="299"/>
      <c r="H22" s="300"/>
      <c r="I22" s="48"/>
      <c r="J22" s="301"/>
      <c r="K22" s="1"/>
      <c r="L22" s="302"/>
    </row>
    <row r="23" spans="1:12" ht="16.7" customHeight="1" x14ac:dyDescent="0.2">
      <c r="A23" s="2"/>
      <c r="B23" s="69" t="s">
        <v>124</v>
      </c>
      <c r="C23" s="11">
        <v>-24000</v>
      </c>
      <c r="D23" s="11">
        <v>-116000</v>
      </c>
      <c r="E23" s="11">
        <v>-78000</v>
      </c>
      <c r="F23" s="11"/>
      <c r="G23" s="11"/>
      <c r="H23" s="59"/>
      <c r="I23" s="48"/>
      <c r="J23" s="290"/>
      <c r="K23" s="1"/>
      <c r="L23" s="291">
        <v>-5193000</v>
      </c>
    </row>
    <row r="24" spans="1:12" ht="16.7" customHeight="1" x14ac:dyDescent="0.2">
      <c r="A24" s="2"/>
      <c r="B24" s="69" t="s">
        <v>125</v>
      </c>
      <c r="C24" s="11">
        <v>-998000</v>
      </c>
      <c r="D24" s="11">
        <v>-1141000</v>
      </c>
      <c r="E24" s="11">
        <v>-1498000</v>
      </c>
      <c r="F24" s="11">
        <v>-1371000</v>
      </c>
      <c r="G24" s="11">
        <v>-2868000</v>
      </c>
      <c r="H24" s="59">
        <v>-4337000</v>
      </c>
      <c r="I24" s="48"/>
      <c r="J24" s="290">
        <v>-8576000</v>
      </c>
      <c r="K24" s="1"/>
      <c r="L24" s="291">
        <v>-3397000</v>
      </c>
    </row>
    <row r="25" spans="1:12" ht="16.7" customHeight="1" x14ac:dyDescent="0.2">
      <c r="A25" s="2"/>
      <c r="B25" s="69" t="s">
        <v>126</v>
      </c>
      <c r="C25" s="11"/>
      <c r="D25" s="11"/>
      <c r="E25" s="11"/>
      <c r="F25" s="11">
        <v>14965000</v>
      </c>
      <c r="G25" s="11"/>
      <c r="H25" s="59"/>
      <c r="I25" s="48"/>
      <c r="J25" s="290">
        <v>14965000</v>
      </c>
      <c r="K25" s="1"/>
      <c r="L25" s="291"/>
    </row>
    <row r="26" spans="1:12" ht="16.7" customHeight="1" x14ac:dyDescent="0.2">
      <c r="A26" s="2"/>
      <c r="B26" s="69" t="s">
        <v>127</v>
      </c>
      <c r="C26" s="11">
        <v>224000</v>
      </c>
      <c r="D26" s="11"/>
      <c r="E26" s="11">
        <v>168000</v>
      </c>
      <c r="F26" s="11"/>
      <c r="G26" s="11"/>
      <c r="H26" s="59"/>
      <c r="I26" s="48"/>
      <c r="J26" s="290"/>
      <c r="K26" s="1"/>
      <c r="L26" s="291">
        <v>224000</v>
      </c>
    </row>
    <row r="27" spans="1:12" ht="16.7" customHeight="1" x14ac:dyDescent="0.2">
      <c r="A27" s="2"/>
      <c r="B27" s="70" t="s">
        <v>128</v>
      </c>
      <c r="C27" s="13">
        <v>14000000</v>
      </c>
      <c r="D27" s="13">
        <v>-80000000</v>
      </c>
      <c r="E27" s="13">
        <v>45000000</v>
      </c>
      <c r="F27" s="13">
        <v>-60753000</v>
      </c>
      <c r="G27" s="13">
        <v>104008000</v>
      </c>
      <c r="H27" s="57">
        <v>-108109000</v>
      </c>
      <c r="I27" s="48"/>
      <c r="J27" s="295">
        <v>-64854000</v>
      </c>
      <c r="K27" s="1"/>
      <c r="L27" s="296">
        <v>-66000000</v>
      </c>
    </row>
    <row r="28" spans="1:12" ht="16.7" customHeight="1" thickBot="1" x14ac:dyDescent="0.25">
      <c r="A28" s="2"/>
      <c r="B28" s="72" t="s">
        <v>129</v>
      </c>
      <c r="C28" s="25">
        <v>13202000</v>
      </c>
      <c r="D28" s="25">
        <v>-81257000</v>
      </c>
      <c r="E28" s="25">
        <v>43592000</v>
      </c>
      <c r="F28" s="25">
        <v>-47159000</v>
      </c>
      <c r="G28" s="25">
        <v>101140000</v>
      </c>
      <c r="H28" s="62">
        <v>-112446000</v>
      </c>
      <c r="I28" s="48"/>
      <c r="J28" s="297">
        <v>-58465000</v>
      </c>
      <c r="K28" s="1"/>
      <c r="L28" s="298">
        <v>-74366000</v>
      </c>
    </row>
    <row r="29" spans="1:12" ht="16.7" customHeight="1" x14ac:dyDescent="0.2">
      <c r="A29" s="2"/>
      <c r="B29" s="46"/>
      <c r="C29" s="299"/>
      <c r="D29" s="299"/>
      <c r="E29" s="299"/>
      <c r="F29" s="299"/>
      <c r="G29" s="299"/>
      <c r="H29" s="300"/>
      <c r="I29" s="48"/>
      <c r="J29" s="301"/>
      <c r="K29" s="1"/>
      <c r="L29" s="302"/>
    </row>
    <row r="30" spans="1:12" ht="16.7" customHeight="1" x14ac:dyDescent="0.2">
      <c r="A30" s="2"/>
      <c r="B30" s="69" t="s">
        <v>130</v>
      </c>
      <c r="C30" s="11">
        <v>-3599000</v>
      </c>
      <c r="D30" s="11">
        <v>-3635000</v>
      </c>
      <c r="E30" s="11">
        <v>-3549000</v>
      </c>
      <c r="F30" s="11">
        <v>-3456000</v>
      </c>
      <c r="G30" s="11">
        <v>-3113000</v>
      </c>
      <c r="H30" s="59">
        <v>-2918000</v>
      </c>
      <c r="I30" s="48"/>
      <c r="J30" s="290">
        <v>-9487000</v>
      </c>
      <c r="K30" s="1"/>
      <c r="L30" s="291">
        <v>-10820000</v>
      </c>
    </row>
    <row r="31" spans="1:12" ht="16.7" customHeight="1" x14ac:dyDescent="0.2">
      <c r="A31" s="2"/>
      <c r="B31" s="69" t="s">
        <v>131</v>
      </c>
      <c r="C31" s="11">
        <v>1650000</v>
      </c>
      <c r="D31" s="11">
        <v>937000</v>
      </c>
      <c r="E31" s="11"/>
      <c r="F31" s="11"/>
      <c r="G31" s="11">
        <v>368000</v>
      </c>
      <c r="H31" s="59"/>
      <c r="I31" s="48"/>
      <c r="J31" s="290">
        <v>368000</v>
      </c>
      <c r="K31" s="1"/>
      <c r="L31" s="291">
        <v>4051000</v>
      </c>
    </row>
    <row r="32" spans="1:12" ht="16.7" customHeight="1" thickBot="1" x14ac:dyDescent="0.25">
      <c r="A32" s="2"/>
      <c r="B32" s="72" t="s">
        <v>132</v>
      </c>
      <c r="C32" s="25">
        <v>-1949000</v>
      </c>
      <c r="D32" s="25">
        <v>-2698000</v>
      </c>
      <c r="E32" s="25">
        <v>-3549000</v>
      </c>
      <c r="F32" s="25">
        <v>-3456000</v>
      </c>
      <c r="G32" s="25">
        <v>-2745000</v>
      </c>
      <c r="H32" s="62">
        <v>-2918000</v>
      </c>
      <c r="I32" s="48"/>
      <c r="J32" s="297">
        <v>-9119000</v>
      </c>
      <c r="K32" s="1"/>
      <c r="L32" s="298">
        <v>-6769000</v>
      </c>
    </row>
    <row r="33" spans="1:12" ht="16.7" customHeight="1" x14ac:dyDescent="0.2">
      <c r="A33" s="2"/>
      <c r="B33" s="82"/>
      <c r="C33" s="303"/>
      <c r="D33" s="303"/>
      <c r="E33" s="304"/>
      <c r="F33" s="304"/>
      <c r="G33" s="304"/>
      <c r="H33" s="305"/>
      <c r="I33" s="48"/>
      <c r="J33" s="306"/>
      <c r="K33" s="1"/>
      <c r="L33" s="307"/>
    </row>
    <row r="34" spans="1:12" ht="16.7" customHeight="1" x14ac:dyDescent="0.2">
      <c r="A34" s="2"/>
      <c r="B34" s="83" t="s">
        <v>133</v>
      </c>
      <c r="C34" s="308">
        <v>12451000</v>
      </c>
      <c r="D34" s="308">
        <v>-80080000</v>
      </c>
      <c r="E34" s="308">
        <v>20495000</v>
      </c>
      <c r="F34" s="308">
        <v>-42807000</v>
      </c>
      <c r="G34" s="308">
        <v>98603000</v>
      </c>
      <c r="H34" s="309">
        <v>-99048000</v>
      </c>
      <c r="I34" s="310"/>
      <c r="J34" s="311">
        <v>-43252000</v>
      </c>
      <c r="K34" s="312"/>
      <c r="L34" s="313">
        <v>-92995000</v>
      </c>
    </row>
    <row r="35" spans="1:12" ht="16.7" customHeight="1" x14ac:dyDescent="0.2">
      <c r="A35" s="2"/>
      <c r="B35" s="69" t="s">
        <v>134</v>
      </c>
      <c r="C35" s="11">
        <v>180652000</v>
      </c>
      <c r="D35" s="11">
        <v>193364000</v>
      </c>
      <c r="E35" s="11">
        <v>113808000</v>
      </c>
      <c r="F35" s="11">
        <v>132729000</v>
      </c>
      <c r="G35" s="11">
        <v>89497000</v>
      </c>
      <c r="H35" s="84">
        <v>188314000</v>
      </c>
      <c r="I35" s="48"/>
      <c r="J35" s="290">
        <v>132729000</v>
      </c>
      <c r="K35" s="1"/>
      <c r="L35" s="291">
        <v>205820000</v>
      </c>
    </row>
    <row r="36" spans="1:12" ht="16.7" customHeight="1" x14ac:dyDescent="0.2">
      <c r="A36" s="2"/>
      <c r="B36" s="43" t="s">
        <v>135</v>
      </c>
      <c r="C36" s="13">
        <v>261000</v>
      </c>
      <c r="D36" s="13">
        <v>524000</v>
      </c>
      <c r="E36" s="13">
        <v>-1574000</v>
      </c>
      <c r="F36" s="13">
        <v>-426000</v>
      </c>
      <c r="G36" s="13">
        <v>214000</v>
      </c>
      <c r="H36" s="57">
        <v>307000</v>
      </c>
      <c r="I36" s="48"/>
      <c r="J36" s="295">
        <v>96000</v>
      </c>
      <c r="K36" s="1"/>
      <c r="L36" s="296">
        <v>983000</v>
      </c>
    </row>
    <row r="37" spans="1:12" ht="16.7" customHeight="1" thickBot="1" x14ac:dyDescent="0.25">
      <c r="A37" s="2"/>
      <c r="B37" s="72" t="s">
        <v>108</v>
      </c>
      <c r="C37" s="25">
        <v>193364000</v>
      </c>
      <c r="D37" s="25">
        <v>113808000</v>
      </c>
      <c r="E37" s="25">
        <v>132729000</v>
      </c>
      <c r="F37" s="25">
        <v>89496000</v>
      </c>
      <c r="G37" s="25">
        <v>188314000</v>
      </c>
      <c r="H37" s="62">
        <v>89573000</v>
      </c>
      <c r="I37" s="48"/>
      <c r="J37" s="297">
        <v>89573000</v>
      </c>
      <c r="K37" s="1"/>
      <c r="L37" s="298">
        <v>113808000</v>
      </c>
    </row>
    <row r="38" spans="1:12" ht="16.7" customHeight="1" x14ac:dyDescent="0.2">
      <c r="A38" s="2"/>
      <c r="B38" s="73"/>
      <c r="C38" s="46"/>
      <c r="D38" s="299"/>
      <c r="E38" s="299"/>
      <c r="F38" s="299"/>
      <c r="G38" s="299"/>
      <c r="H38" s="300"/>
      <c r="I38" s="48"/>
      <c r="J38" s="301"/>
      <c r="K38" s="1"/>
      <c r="L38" s="302"/>
    </row>
    <row r="39" spans="1:12" ht="16.7" customHeight="1" x14ac:dyDescent="0.2">
      <c r="A39" s="2"/>
      <c r="B39" s="71" t="s">
        <v>136</v>
      </c>
      <c r="C39" s="1"/>
      <c r="D39" s="292"/>
      <c r="E39" s="292"/>
      <c r="F39" s="292"/>
      <c r="G39" s="292"/>
      <c r="H39" s="61"/>
      <c r="I39" s="48"/>
      <c r="J39" s="293"/>
      <c r="K39" s="1"/>
      <c r="L39" s="294"/>
    </row>
    <row r="40" spans="1:12" ht="16.7" customHeight="1" x14ac:dyDescent="0.2">
      <c r="A40" s="2"/>
      <c r="B40" s="70" t="s">
        <v>88</v>
      </c>
      <c r="C40" s="13">
        <v>136000000</v>
      </c>
      <c r="D40" s="13">
        <v>216000000</v>
      </c>
      <c r="E40" s="13">
        <v>171000000</v>
      </c>
      <c r="F40" s="13">
        <v>231753000</v>
      </c>
      <c r="G40" s="13">
        <v>127745000</v>
      </c>
      <c r="H40" s="57">
        <v>235854000</v>
      </c>
      <c r="I40" s="48"/>
      <c r="J40" s="295">
        <v>235854000</v>
      </c>
      <c r="K40" s="1"/>
      <c r="L40" s="296">
        <v>216000000</v>
      </c>
    </row>
    <row r="41" spans="1:12" ht="16.7" customHeight="1" thickBot="1" x14ac:dyDescent="0.25">
      <c r="A41" s="2"/>
      <c r="B41" s="67" t="s">
        <v>107</v>
      </c>
      <c r="C41" s="25">
        <v>329364000</v>
      </c>
      <c r="D41" s="25">
        <v>329808000</v>
      </c>
      <c r="E41" s="25">
        <v>303729000</v>
      </c>
      <c r="F41" s="25">
        <v>321249000</v>
      </c>
      <c r="G41" s="25">
        <v>316059000</v>
      </c>
      <c r="H41" s="62">
        <v>325427000</v>
      </c>
      <c r="I41" s="48"/>
      <c r="J41" s="232">
        <v>325427000</v>
      </c>
      <c r="K41" s="332"/>
      <c r="L41" s="131">
        <v>329808000</v>
      </c>
    </row>
    <row r="42" spans="1:12" ht="16.7" customHeight="1" x14ac:dyDescent="0.2">
      <c r="A42" s="2"/>
      <c r="B42" s="81"/>
      <c r="C42" s="47"/>
      <c r="D42" s="47"/>
      <c r="E42" s="50"/>
      <c r="F42" s="50"/>
      <c r="G42" s="50"/>
      <c r="H42" s="76"/>
      <c r="I42" s="48"/>
      <c r="J42" s="46"/>
      <c r="K42" s="1"/>
      <c r="L42" s="46"/>
    </row>
    <row r="43" spans="1:12" ht="16.7" customHeight="1" x14ac:dyDescent="0.2">
      <c r="A43" s="2"/>
      <c r="B43" s="69"/>
      <c r="C43" s="63"/>
      <c r="D43" s="63"/>
      <c r="E43" s="48"/>
      <c r="F43" s="48"/>
      <c r="G43" s="48"/>
      <c r="H43" s="74"/>
      <c r="I43" s="48"/>
    </row>
    <row r="44" spans="1:12" ht="16.7" customHeight="1" x14ac:dyDescent="0.2">
      <c r="A44" s="2"/>
      <c r="B44" s="85" t="s">
        <v>103</v>
      </c>
      <c r="C44" s="63"/>
      <c r="D44" s="63"/>
      <c r="E44" s="48"/>
      <c r="F44" s="48"/>
      <c r="G44" s="48"/>
      <c r="H44" s="74"/>
      <c r="I44" s="48"/>
    </row>
    <row r="45" spans="1:12" ht="16.7" customHeight="1" thickBot="1" x14ac:dyDescent="0.25">
      <c r="A45" s="2"/>
      <c r="B45" s="86" t="s">
        <v>36</v>
      </c>
      <c r="C45" s="64"/>
      <c r="D45" s="64"/>
      <c r="E45" s="314"/>
      <c r="F45" s="314"/>
      <c r="G45" s="314"/>
      <c r="H45" s="87"/>
      <c r="I45" s="48"/>
    </row>
    <row r="46" spans="1:12" ht="16.7" customHeight="1" x14ac:dyDescent="0.2">
      <c r="A46" s="2"/>
      <c r="B46" s="81" t="s">
        <v>123</v>
      </c>
      <c r="C46" s="315">
        <v>1198000</v>
      </c>
      <c r="D46" s="26">
        <v>3875000</v>
      </c>
      <c r="E46" s="26">
        <v>-19548000</v>
      </c>
      <c r="F46" s="26">
        <v>7808000</v>
      </c>
      <c r="G46" s="26">
        <v>208000</v>
      </c>
      <c r="H46" s="88">
        <v>16316000</v>
      </c>
      <c r="I46" s="2"/>
      <c r="J46" s="333">
        <v>24332000</v>
      </c>
      <c r="K46" s="334"/>
      <c r="L46" s="335">
        <v>-11860000</v>
      </c>
    </row>
    <row r="47" spans="1:12" ht="16.7" customHeight="1" x14ac:dyDescent="0.2">
      <c r="A47" s="2"/>
      <c r="B47" s="2" t="s">
        <v>124</v>
      </c>
      <c r="C47" s="95">
        <v>-24000</v>
      </c>
      <c r="D47" s="11">
        <v>-116000</v>
      </c>
      <c r="E47" s="11">
        <v>-78000</v>
      </c>
      <c r="F47" s="11"/>
      <c r="G47" s="11"/>
      <c r="H47" s="59"/>
      <c r="I47" s="2"/>
      <c r="J47" s="290"/>
      <c r="K47" s="2"/>
      <c r="L47" s="291">
        <v>-5193000</v>
      </c>
    </row>
    <row r="48" spans="1:12" ht="16.7" customHeight="1" x14ac:dyDescent="0.2">
      <c r="A48" s="2"/>
      <c r="B48" s="12" t="s">
        <v>125</v>
      </c>
      <c r="C48" s="316">
        <v>-998000</v>
      </c>
      <c r="D48" s="13">
        <v>-1141000</v>
      </c>
      <c r="E48" s="13">
        <v>-1498000</v>
      </c>
      <c r="F48" s="13">
        <v>-1371000</v>
      </c>
      <c r="G48" s="13">
        <v>-2868000</v>
      </c>
      <c r="H48" s="57">
        <v>-4337000</v>
      </c>
      <c r="I48" s="2"/>
      <c r="J48" s="295">
        <v>-8576000</v>
      </c>
      <c r="K48" s="2"/>
      <c r="L48" s="296">
        <v>-3397000</v>
      </c>
    </row>
    <row r="49" spans="2:13" ht="16.7" customHeight="1" x14ac:dyDescent="0.2">
      <c r="B49" s="89" t="s">
        <v>36</v>
      </c>
      <c r="C49" s="17">
        <v>176000</v>
      </c>
      <c r="D49" s="17">
        <v>2618000</v>
      </c>
      <c r="E49" s="17">
        <v>-21124000</v>
      </c>
      <c r="F49" s="17">
        <v>6437000</v>
      </c>
      <c r="G49" s="17">
        <v>-2660000</v>
      </c>
      <c r="H49" s="58">
        <v>11979000</v>
      </c>
      <c r="J49" s="317">
        <v>15756000</v>
      </c>
      <c r="K49" s="2"/>
      <c r="L49" s="318">
        <v>-20450000</v>
      </c>
    </row>
    <row r="50" spans="2:13" ht="16.7" customHeight="1" x14ac:dyDescent="0.2">
      <c r="B50" s="1" t="s">
        <v>137</v>
      </c>
      <c r="C50" s="319">
        <v>1.32752040308347E-3</v>
      </c>
      <c r="D50" s="319">
        <v>1.9207207471589001E-2</v>
      </c>
      <c r="E50" s="319">
        <v>-0.151957011214778</v>
      </c>
      <c r="F50" s="319">
        <v>4.57439702099234E-2</v>
      </c>
      <c r="G50" s="319">
        <v>-1.69914850941239E-2</v>
      </c>
      <c r="H50" s="320">
        <v>8.31216953245347E-2</v>
      </c>
      <c r="J50" s="321">
        <v>3.5697050847227199E-2</v>
      </c>
      <c r="K50" s="18"/>
      <c r="L50" s="322">
        <v>-5.14685525885284E-2</v>
      </c>
    </row>
    <row r="51" spans="2:13" ht="16.7" customHeight="1" x14ac:dyDescent="0.2">
      <c r="B51" s="124" t="s">
        <v>138</v>
      </c>
      <c r="C51" s="323"/>
      <c r="D51" s="323">
        <v>5849000</v>
      </c>
      <c r="E51" s="323">
        <v>6539000</v>
      </c>
      <c r="F51" s="323">
        <v>4043000</v>
      </c>
      <c r="G51" s="323">
        <v>5792000</v>
      </c>
      <c r="H51" s="90">
        <v>944000</v>
      </c>
      <c r="I51" s="2"/>
      <c r="J51" s="324">
        <v>10779000</v>
      </c>
      <c r="K51" s="44"/>
      <c r="L51" s="325">
        <v>5849000</v>
      </c>
    </row>
    <row r="52" spans="2:13" ht="16.7" customHeight="1" x14ac:dyDescent="0.2">
      <c r="B52" s="89" t="s">
        <v>139</v>
      </c>
      <c r="C52" s="17">
        <v>176000</v>
      </c>
      <c r="D52" s="17">
        <v>8467000</v>
      </c>
      <c r="E52" s="17">
        <v>-14585000</v>
      </c>
      <c r="F52" s="17">
        <v>10480000</v>
      </c>
      <c r="G52" s="17">
        <v>3132000</v>
      </c>
      <c r="H52" s="58">
        <v>12923000</v>
      </c>
      <c r="I52" s="1"/>
      <c r="J52" s="317">
        <v>26535000</v>
      </c>
      <c r="K52" s="2"/>
      <c r="L52" s="318">
        <v>-14601000</v>
      </c>
      <c r="M52" s="1"/>
    </row>
    <row r="53" spans="2:13" ht="16.7" customHeight="1" thickBot="1" x14ac:dyDescent="0.25">
      <c r="B53" s="65" t="s">
        <v>137</v>
      </c>
      <c r="C53" s="326">
        <v>1.32752040308347E-3</v>
      </c>
      <c r="D53" s="326">
        <v>0.06</v>
      </c>
      <c r="E53" s="326">
        <v>-0.104918245056218</v>
      </c>
      <c r="F53" s="326">
        <v>7.4475191517787406E-2</v>
      </c>
      <c r="G53" s="326">
        <v>2.00065155318782E-2</v>
      </c>
      <c r="H53" s="327">
        <v>8.9672065170628798E-2</v>
      </c>
      <c r="I53" s="1"/>
      <c r="J53" s="328">
        <v>6.0118129235286498E-2</v>
      </c>
      <c r="K53" s="18"/>
      <c r="L53" s="329">
        <v>-3.6747547378753201E-2</v>
      </c>
    </row>
    <row r="54" spans="2:13" ht="16.7" customHeight="1" x14ac:dyDescent="0.2">
      <c r="B54" s="339" t="s">
        <v>140</v>
      </c>
      <c r="C54" s="339"/>
      <c r="D54" s="339"/>
      <c r="E54" s="339"/>
      <c r="F54" s="339"/>
      <c r="G54" s="339"/>
      <c r="H54" s="339"/>
      <c r="J54" s="46"/>
      <c r="K54" s="1"/>
      <c r="L54" s="46"/>
    </row>
    <row r="55" spans="2:13" ht="16.7" customHeight="1" x14ac:dyDescent="0.2">
      <c r="J55" s="1"/>
      <c r="K55" s="1"/>
      <c r="L55" s="1"/>
    </row>
  </sheetData>
  <mergeCells count="2">
    <mergeCell ref="B2:F2"/>
    <mergeCell ref="B54:H54"/>
  </mergeCells>
  <pageMargins left="0.75" right="0.75" top="1" bottom="1" header="0.5" footer="0.5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91"/>
  <sheetViews>
    <sheetView showGridLines="0" showRuler="0" workbookViewId="0"/>
  </sheetViews>
  <sheetFormatPr defaultColWidth="13.28515625" defaultRowHeight="12.75" x14ac:dyDescent="0.2"/>
  <cols>
    <col min="2" max="2" width="64.5703125" customWidth="1"/>
  </cols>
  <sheetData>
    <row r="1" spans="1:23" ht="16.7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">
      <c r="A2" s="1"/>
      <c r="B2" s="338" t="s">
        <v>141</v>
      </c>
      <c r="C2" s="338"/>
      <c r="D2" s="3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7" customHeight="1" x14ac:dyDescent="0.2">
      <c r="A3" s="1"/>
      <c r="B3" s="5" t="str">
        <f>'1. Key figures table'!$B$3</f>
        <v>Third quarter 2023 results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7" customHeight="1" x14ac:dyDescent="0.2">
      <c r="A4" s="1"/>
      <c r="B4" s="65"/>
      <c r="C4" s="65"/>
      <c r="D4" s="65"/>
      <c r="E4" s="65"/>
      <c r="F4" s="65"/>
      <c r="G4" s="65"/>
      <c r="H4" s="6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7" customHeight="1" x14ac:dyDescent="0.2">
      <c r="A5" s="1"/>
      <c r="B5" s="77" t="s">
        <v>23</v>
      </c>
      <c r="C5" s="8" t="s">
        <v>47</v>
      </c>
      <c r="D5" s="8" t="s">
        <v>5</v>
      </c>
      <c r="E5" s="8" t="s">
        <v>48</v>
      </c>
      <c r="F5" s="8" t="s">
        <v>49</v>
      </c>
      <c r="G5" s="8" t="s">
        <v>50</v>
      </c>
      <c r="H5" s="52" t="s">
        <v>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7" customHeight="1" x14ac:dyDescent="0.2">
      <c r="A6" s="1"/>
      <c r="B6" s="75" t="s">
        <v>142</v>
      </c>
      <c r="C6" s="26">
        <f>'2. Cons Stat of Income'!C11</f>
        <v>132578000</v>
      </c>
      <c r="D6" s="26">
        <f>'2. Cons Stat of Income'!D11</f>
        <v>136303000</v>
      </c>
      <c r="E6" s="26">
        <f>'2. Cons Stat of Income'!E11</f>
        <v>139013000</v>
      </c>
      <c r="F6" s="26">
        <f>'2. Cons Stat of Income'!F11</f>
        <v>140718000</v>
      </c>
      <c r="G6" s="26">
        <f>'2. Cons Stat of Income'!G11</f>
        <v>156549000</v>
      </c>
      <c r="H6" s="88">
        <f>'2. Cons Stat of Income'!H11</f>
        <v>144114000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7" customHeight="1" x14ac:dyDescent="0.2">
      <c r="A7" s="1"/>
      <c r="B7" s="1" t="s">
        <v>42</v>
      </c>
      <c r="C7" s="92">
        <f>'2. Cons Stat of Income'!C7</f>
        <v>59951167.941874899</v>
      </c>
      <c r="D7" s="92">
        <f>'2. Cons Stat of Income'!D7</f>
        <v>62446000</v>
      </c>
      <c r="E7" s="92">
        <f>'2. Cons Stat of Income'!E7</f>
        <v>77070000</v>
      </c>
      <c r="F7" s="92">
        <f>'2. Cons Stat of Income'!F7</f>
        <v>81120000</v>
      </c>
      <c r="G7" s="92">
        <f>'2. Cons Stat of Income'!G7</f>
        <v>90898000</v>
      </c>
      <c r="H7" s="59">
        <f>'2. Cons Stat of Income'!H7</f>
        <v>82476000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6.7" customHeight="1" x14ac:dyDescent="0.2">
      <c r="A8" s="1"/>
      <c r="B8" s="1" t="s">
        <v>43</v>
      </c>
      <c r="C8" s="92">
        <f>'2. Cons Stat of Income'!C8</f>
        <v>45344250.153415598</v>
      </c>
      <c r="D8" s="92">
        <f>'2. Cons Stat of Income'!D8</f>
        <v>45894000</v>
      </c>
      <c r="E8" s="92">
        <f>'2. Cons Stat of Income'!E8</f>
        <v>40453000</v>
      </c>
      <c r="F8" s="92">
        <f>'2. Cons Stat of Income'!F8</f>
        <v>36905000</v>
      </c>
      <c r="G8" s="92">
        <f>'2. Cons Stat of Income'!G8</f>
        <v>37296000</v>
      </c>
      <c r="H8" s="59">
        <f>'2. Cons Stat of Income'!H8</f>
        <v>36760000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7" customHeight="1" x14ac:dyDescent="0.2">
      <c r="A9" s="1"/>
      <c r="B9" s="1" t="s">
        <v>12</v>
      </c>
      <c r="C9" s="92">
        <f>'2. Cons Stat of Income'!C10</f>
        <v>27283000</v>
      </c>
      <c r="D9" s="92">
        <f>'2. Cons Stat of Income'!D10</f>
        <v>27963000</v>
      </c>
      <c r="E9" s="92">
        <f>'2. Cons Stat of Income'!E10</f>
        <v>21490000</v>
      </c>
      <c r="F9" s="92">
        <f>'2. Cons Stat of Income'!F10</f>
        <v>22693000</v>
      </c>
      <c r="G9" s="92">
        <f>'2. Cons Stat of Income'!G10</f>
        <v>28355000</v>
      </c>
      <c r="H9" s="59">
        <f>'2. Cons Stat of Income'!H10</f>
        <v>24878000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.6" customHeight="1" x14ac:dyDescent="0.2">
      <c r="A10" s="1"/>
      <c r="B10" s="43"/>
      <c r="C10" s="12"/>
      <c r="D10" s="43"/>
      <c r="E10" s="43"/>
      <c r="F10" s="43"/>
      <c r="G10" s="12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7" customHeight="1" x14ac:dyDescent="0.2">
      <c r="A11" s="1"/>
      <c r="B11" s="89" t="s">
        <v>143</v>
      </c>
      <c r="C11" s="93">
        <f t="shared" ref="C11:H11" si="0">SUM(C12:C14)</f>
        <v>-4441000</v>
      </c>
      <c r="D11" s="94">
        <f t="shared" si="0"/>
        <v>12271000</v>
      </c>
      <c r="E11" s="94">
        <f t="shared" si="0"/>
        <v>-270000</v>
      </c>
      <c r="F11" s="94">
        <f t="shared" si="0"/>
        <v>6765000</v>
      </c>
      <c r="G11" s="93">
        <f t="shared" si="0"/>
        <v>-4160000</v>
      </c>
      <c r="H11" s="58">
        <f t="shared" si="0"/>
        <v>3133000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7" customHeight="1" x14ac:dyDescent="0.2">
      <c r="A12" s="1"/>
      <c r="B12" s="1" t="s">
        <v>42</v>
      </c>
      <c r="C12" s="95">
        <f>'3. Cons Balance Sheet'!D57-'3. Cons Balance Sheet'!C57</f>
        <v>10551000</v>
      </c>
      <c r="D12" s="95">
        <f>'3. Cons Balance Sheet'!E57-'3. Cons Balance Sheet'!D57</f>
        <v>12860000</v>
      </c>
      <c r="E12" s="95">
        <f>'3. Cons Balance Sheet'!F57-'3. Cons Balance Sheet'!E57</f>
        <v>5029000</v>
      </c>
      <c r="F12" s="95">
        <f>'3. Cons Balance Sheet'!G57-'3. Cons Balance Sheet'!F57</f>
        <v>2530000</v>
      </c>
      <c r="G12" s="92">
        <f>'3. Cons Balance Sheet'!H57-'3. Cons Balance Sheet'!G57</f>
        <v>-403000</v>
      </c>
      <c r="H12" s="59">
        <f>'3. Cons Balance Sheet'!I57-'3. Cons Balance Sheet'!H57</f>
        <v>2956000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7" customHeight="1" x14ac:dyDescent="0.2">
      <c r="A13" s="1"/>
      <c r="B13" s="1" t="s">
        <v>43</v>
      </c>
      <c r="C13" s="95">
        <f>'3. Cons Balance Sheet'!D58-'3. Cons Balance Sheet'!C58</f>
        <v>-14484000</v>
      </c>
      <c r="D13" s="95">
        <f>'3. Cons Balance Sheet'!E58-'3. Cons Balance Sheet'!D58</f>
        <v>-1116000</v>
      </c>
      <c r="E13" s="95">
        <f>'3. Cons Balance Sheet'!F58-'3. Cons Balance Sheet'!E58</f>
        <v>-3252000</v>
      </c>
      <c r="F13" s="95">
        <f>'3. Cons Balance Sheet'!G58-'3. Cons Balance Sheet'!F58</f>
        <v>5878000</v>
      </c>
      <c r="G13" s="92">
        <f>'3. Cons Balance Sheet'!H58-'3. Cons Balance Sheet'!G58</f>
        <v>-3946000</v>
      </c>
      <c r="H13" s="59">
        <f>'3. Cons Balance Sheet'!I58-'3. Cons Balance Sheet'!H58</f>
        <v>-1277000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7" customHeight="1" x14ac:dyDescent="0.2">
      <c r="A14" s="1"/>
      <c r="B14" s="1" t="s">
        <v>12</v>
      </c>
      <c r="C14" s="95">
        <f>'3. Cons Balance Sheet'!D59-'3. Cons Balance Sheet'!C59</f>
        <v>-508000</v>
      </c>
      <c r="D14" s="95">
        <f>'3. Cons Balance Sheet'!E59-'3. Cons Balance Sheet'!D59</f>
        <v>527000</v>
      </c>
      <c r="E14" s="95">
        <f>'3. Cons Balance Sheet'!F59-'3. Cons Balance Sheet'!E59</f>
        <v>-2047000</v>
      </c>
      <c r="F14" s="95">
        <f>'3. Cons Balance Sheet'!G59-'3. Cons Balance Sheet'!F59</f>
        <v>-1643000</v>
      </c>
      <c r="G14" s="92">
        <f>'3. Cons Balance Sheet'!H59-'3. Cons Balance Sheet'!G59</f>
        <v>189000</v>
      </c>
      <c r="H14" s="59">
        <f>'3. Cons Balance Sheet'!I59-'3. Cons Balance Sheet'!H59</f>
        <v>1454000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6.6" customHeight="1" x14ac:dyDescent="0.2">
      <c r="A15" s="1"/>
      <c r="B15" s="43"/>
      <c r="C15" s="12"/>
      <c r="D15" s="43"/>
      <c r="E15" s="43"/>
      <c r="F15" s="43"/>
      <c r="G15" s="12"/>
      <c r="H15" s="6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7" customHeight="1" x14ac:dyDescent="0.2">
      <c r="A16" s="1"/>
      <c r="B16" s="89" t="s">
        <v>144</v>
      </c>
      <c r="C16" s="93">
        <f t="shared" ref="C16:H16" si="1">C11+C6</f>
        <v>128137000</v>
      </c>
      <c r="D16" s="94">
        <f t="shared" si="1"/>
        <v>148574000</v>
      </c>
      <c r="E16" s="94">
        <f t="shared" si="1"/>
        <v>138743000</v>
      </c>
      <c r="F16" s="94">
        <f t="shared" si="1"/>
        <v>147483000</v>
      </c>
      <c r="G16" s="93">
        <f t="shared" si="1"/>
        <v>152389000</v>
      </c>
      <c r="H16" s="58">
        <f t="shared" si="1"/>
        <v>147247000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7" customHeight="1" x14ac:dyDescent="0.2">
      <c r="A17" s="1"/>
      <c r="B17" s="1" t="s">
        <v>42</v>
      </c>
      <c r="C17" s="92">
        <f t="shared" ref="C17:H19" si="2">C7+C12</f>
        <v>70502167.941874892</v>
      </c>
      <c r="D17" s="95">
        <f t="shared" si="2"/>
        <v>75306000</v>
      </c>
      <c r="E17" s="95">
        <f t="shared" si="2"/>
        <v>82099000</v>
      </c>
      <c r="F17" s="95">
        <f t="shared" si="2"/>
        <v>83650000</v>
      </c>
      <c r="G17" s="95">
        <f t="shared" si="2"/>
        <v>90495000</v>
      </c>
      <c r="H17" s="59">
        <f t="shared" si="2"/>
        <v>85432000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7" customHeight="1" x14ac:dyDescent="0.2">
      <c r="A18" s="1"/>
      <c r="B18" s="1" t="s">
        <v>43</v>
      </c>
      <c r="C18" s="92">
        <f t="shared" si="2"/>
        <v>30860250.153415598</v>
      </c>
      <c r="D18" s="95">
        <f t="shared" si="2"/>
        <v>44778000</v>
      </c>
      <c r="E18" s="95">
        <f t="shared" si="2"/>
        <v>37201000</v>
      </c>
      <c r="F18" s="95">
        <f t="shared" si="2"/>
        <v>42783000</v>
      </c>
      <c r="G18" s="95">
        <f t="shared" si="2"/>
        <v>33350000</v>
      </c>
      <c r="H18" s="59">
        <f t="shared" si="2"/>
        <v>35483000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7" customHeight="1" x14ac:dyDescent="0.2">
      <c r="A19" s="1"/>
      <c r="B19" s="1" t="s">
        <v>12</v>
      </c>
      <c r="C19" s="92">
        <f t="shared" si="2"/>
        <v>26775000</v>
      </c>
      <c r="D19" s="95">
        <f t="shared" si="2"/>
        <v>28490000</v>
      </c>
      <c r="E19" s="95">
        <f t="shared" si="2"/>
        <v>19443000</v>
      </c>
      <c r="F19" s="95">
        <f t="shared" si="2"/>
        <v>21050000</v>
      </c>
      <c r="G19" s="95">
        <f t="shared" si="2"/>
        <v>28544000</v>
      </c>
      <c r="H19" s="59">
        <f t="shared" si="2"/>
        <v>26332000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6.6" customHeight="1" x14ac:dyDescent="0.2">
      <c r="A20" s="1"/>
      <c r="B20" s="1"/>
      <c r="C20" s="2"/>
      <c r="D20" s="56"/>
      <c r="E20" s="56"/>
      <c r="F20" s="56"/>
      <c r="G20" s="56"/>
      <c r="H20" s="6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7" customHeight="1" x14ac:dyDescent="0.2">
      <c r="A21" s="1"/>
      <c r="B21" s="1" t="s">
        <v>51</v>
      </c>
      <c r="C21" s="92">
        <f>'2. Cons Stat of Income'!C12</f>
        <v>22825000</v>
      </c>
      <c r="D21" s="95">
        <f>'2. Cons Stat of Income'!D12</f>
        <v>26381000</v>
      </c>
      <c r="E21" s="95">
        <f>'2. Cons Stat of Income'!E12</f>
        <v>18100000</v>
      </c>
      <c r="F21" s="95">
        <f>'2. Cons Stat of Income'!F12</f>
        <v>20025000</v>
      </c>
      <c r="G21" s="95">
        <f>'2. Cons Stat of Income'!G12</f>
        <v>27281000</v>
      </c>
      <c r="H21" s="59">
        <f>'2. Cons Stat of Income'!H12</f>
        <v>25175000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6.6" customHeight="1" x14ac:dyDescent="0.2">
      <c r="A22" s="1"/>
      <c r="B22" s="43"/>
      <c r="C22" s="12"/>
      <c r="D22" s="43"/>
      <c r="E22" s="43"/>
      <c r="F22" s="43"/>
      <c r="G22" s="43"/>
      <c r="H22" s="9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.7" customHeight="1" x14ac:dyDescent="0.2">
      <c r="A23" s="1"/>
      <c r="B23" s="89" t="s">
        <v>145</v>
      </c>
      <c r="C23" s="93">
        <f t="shared" ref="C23:H23" si="3">C16-C21</f>
        <v>105312000</v>
      </c>
      <c r="D23" s="94">
        <f t="shared" si="3"/>
        <v>122193000</v>
      </c>
      <c r="E23" s="94">
        <f t="shared" si="3"/>
        <v>120643000</v>
      </c>
      <c r="F23" s="94">
        <f t="shared" si="3"/>
        <v>127458000</v>
      </c>
      <c r="G23" s="94">
        <f t="shared" si="3"/>
        <v>125108000</v>
      </c>
      <c r="H23" s="58">
        <f t="shared" si="3"/>
        <v>122072000</v>
      </c>
      <c r="I23" s="331"/>
      <c r="J23" s="33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6.6" customHeight="1" x14ac:dyDescent="0.2">
      <c r="A24" s="1"/>
      <c r="B24" s="43"/>
      <c r="C24" s="12"/>
      <c r="D24" s="43"/>
      <c r="E24" s="43"/>
      <c r="F24" s="43"/>
      <c r="G24" s="43"/>
      <c r="H24" s="6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7" customHeight="1" x14ac:dyDescent="0.2">
      <c r="A25" s="1"/>
      <c r="B25" s="89" t="s">
        <v>146</v>
      </c>
      <c r="C25" s="93">
        <f t="shared" ref="C25:H25" si="4">SUM(C26:C28)</f>
        <v>155471000</v>
      </c>
      <c r="D25" s="94">
        <f t="shared" si="4"/>
        <v>118879000</v>
      </c>
      <c r="E25" s="94">
        <f t="shared" si="4"/>
        <v>117228000</v>
      </c>
      <c r="F25" s="94">
        <f t="shared" si="4"/>
        <v>110365000</v>
      </c>
      <c r="G25" s="94">
        <f t="shared" si="4"/>
        <v>127626000</v>
      </c>
      <c r="H25" s="58">
        <f t="shared" si="4"/>
        <v>125095000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7" customHeight="1" x14ac:dyDescent="0.2">
      <c r="A26" s="1"/>
      <c r="B26" s="1" t="s">
        <v>147</v>
      </c>
      <c r="C26" s="92">
        <f>'2. Cons Stat of Income'!C20-'4. Cons Stat of CF'!C8</f>
        <v>150850000</v>
      </c>
      <c r="D26" s="95">
        <f>'2. Cons Stat of Income'!D20-'4. Cons Stat of CF'!D8</f>
        <v>113987000</v>
      </c>
      <c r="E26" s="95">
        <f>'2. Cons Stat of Income'!E20-'4. Cons Stat of CF'!E8</f>
        <v>112103000</v>
      </c>
      <c r="F26" s="95">
        <f>'2. Cons Stat of Income'!F20-'4. Cons Stat of CF'!F8</f>
        <v>105538000</v>
      </c>
      <c r="G26" s="95">
        <f>'2. Cons Stat of Income'!G20-'4. Cons Stat of CF'!G8</f>
        <v>121645000</v>
      </c>
      <c r="H26" s="59">
        <f>'2. Cons Stat of Income'!H20-'4. Cons Stat of CF'!H8</f>
        <v>117840000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7" customHeight="1" x14ac:dyDescent="0.2">
      <c r="A27" s="1"/>
      <c r="B27" s="1" t="s">
        <v>148</v>
      </c>
      <c r="C27" s="92">
        <f>-('4. Cons Stat of CF'!C23+'4. Cons Stat of CF'!C24)</f>
        <v>1022000</v>
      </c>
      <c r="D27" s="95">
        <f>-('4. Cons Stat of CF'!D23+'4. Cons Stat of CF'!D24)</f>
        <v>1257000</v>
      </c>
      <c r="E27" s="95">
        <f>-('4. Cons Stat of CF'!E23+'4. Cons Stat of CF'!E24)</f>
        <v>1576000</v>
      </c>
      <c r="F27" s="95">
        <f>-('4. Cons Stat of CF'!F23+'4. Cons Stat of CF'!F24)</f>
        <v>1371000</v>
      </c>
      <c r="G27" s="95">
        <f>-('4. Cons Stat of CF'!G23+'4. Cons Stat of CF'!G24)</f>
        <v>2868000</v>
      </c>
      <c r="H27" s="59">
        <f>-('4. Cons Stat of CF'!H23+'4. Cons Stat of CF'!H24)</f>
        <v>4337000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7" customHeight="1" x14ac:dyDescent="0.2">
      <c r="A28" s="1"/>
      <c r="B28" s="1" t="s">
        <v>37</v>
      </c>
      <c r="C28" s="92">
        <f>-'4. Cons Stat of CF'!C30</f>
        <v>3599000</v>
      </c>
      <c r="D28" s="95">
        <f>-'4. Cons Stat of CF'!D30</f>
        <v>3635000</v>
      </c>
      <c r="E28" s="95">
        <f>-'4. Cons Stat of CF'!E30</f>
        <v>3549000</v>
      </c>
      <c r="F28" s="95">
        <f>-'4. Cons Stat of CF'!F30</f>
        <v>3456000</v>
      </c>
      <c r="G28" s="95">
        <f>-'4. Cons Stat of CF'!G30</f>
        <v>3113000</v>
      </c>
      <c r="H28" s="59">
        <f>-'4. Cons Stat of CF'!H30</f>
        <v>2918000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6.6" customHeight="1" x14ac:dyDescent="0.2">
      <c r="A29" s="1"/>
      <c r="B29" s="43"/>
      <c r="C29" s="12"/>
      <c r="D29" s="43"/>
      <c r="E29" s="43"/>
      <c r="F29" s="43"/>
      <c r="G29" s="43"/>
      <c r="H29" s="9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7" customHeight="1" x14ac:dyDescent="0.2">
      <c r="A30" s="1"/>
      <c r="B30" s="67" t="s">
        <v>149</v>
      </c>
      <c r="C30" s="97">
        <f t="shared" ref="C30:H30" si="5">C23-C25</f>
        <v>-50159000</v>
      </c>
      <c r="D30" s="98">
        <f t="shared" si="5"/>
        <v>3314000</v>
      </c>
      <c r="E30" s="98">
        <f t="shared" si="5"/>
        <v>3415000</v>
      </c>
      <c r="F30" s="98">
        <f t="shared" si="5"/>
        <v>17093000</v>
      </c>
      <c r="G30" s="98">
        <f t="shared" si="5"/>
        <v>-2518000</v>
      </c>
      <c r="H30" s="62">
        <f t="shared" si="5"/>
        <v>-3023000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7" customHeight="1" x14ac:dyDescent="0.2">
      <c r="A31" s="1"/>
      <c r="B31" s="46"/>
      <c r="C31" s="21"/>
      <c r="D31" s="46"/>
      <c r="E31" s="46"/>
      <c r="F31" s="46"/>
      <c r="G31" s="21"/>
      <c r="H31" s="7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7" customHeight="1" x14ac:dyDescent="0.2">
      <c r="A32" s="1"/>
      <c r="B32" s="1"/>
      <c r="C32" s="2"/>
      <c r="D32" s="56"/>
      <c r="E32" s="56"/>
      <c r="F32" s="56"/>
      <c r="G32" s="2"/>
      <c r="H32" s="7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7" customHeight="1" x14ac:dyDescent="0.2">
      <c r="A33" s="1"/>
      <c r="B33" s="99" t="s">
        <v>150</v>
      </c>
      <c r="C33" s="2"/>
      <c r="D33" s="56"/>
      <c r="E33" s="56"/>
      <c r="F33" s="56"/>
      <c r="G33" s="2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7" customHeight="1" x14ac:dyDescent="0.2">
      <c r="A34" s="1"/>
      <c r="B34" s="66" t="s">
        <v>151</v>
      </c>
      <c r="C34" s="6"/>
      <c r="D34" s="66"/>
      <c r="E34" s="66"/>
      <c r="F34" s="66"/>
      <c r="G34" s="6"/>
      <c r="H34" s="8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7" customHeight="1" x14ac:dyDescent="0.2">
      <c r="A35" s="1"/>
      <c r="B35" s="46" t="s">
        <v>152</v>
      </c>
      <c r="C35" s="100">
        <f>SUM('4. Cons Stat of CF'!C13:C15)-C11</f>
        <v>10334000</v>
      </c>
      <c r="D35" s="101">
        <f>SUM('4. Cons Stat of CF'!D13:D15)-D11</f>
        <v>16504000</v>
      </c>
      <c r="E35" s="101">
        <f>SUM('4. Cons Stat of CF'!E13:E15)-E11</f>
        <v>-19899000</v>
      </c>
      <c r="F35" s="101">
        <f>SUM('4. Cons Stat of CF'!F13:F15)-F11</f>
        <v>-14618000</v>
      </c>
      <c r="G35" s="100">
        <f>SUM('4. Cons Stat of CF'!G13:G15)-G11</f>
        <v>-3726000</v>
      </c>
      <c r="H35" s="55">
        <f>SUM('4. Cons Stat of CF'!H13:H15)-H11</f>
        <v>7971000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7" customHeight="1" x14ac:dyDescent="0.2">
      <c r="A36" s="1"/>
      <c r="B36" s="1" t="s">
        <v>153</v>
      </c>
      <c r="C36" s="92">
        <f>SUM('4. Cons Stat of CF'!C18:C20)</f>
        <v>-588000</v>
      </c>
      <c r="D36" s="95">
        <f>SUM('4. Cons Stat of CF'!D18:D20)</f>
        <v>-1614000</v>
      </c>
      <c r="E36" s="95">
        <f>SUM('4. Cons Stat of CF'!E18:E20)</f>
        <v>-2208000</v>
      </c>
      <c r="F36" s="95">
        <f>SUM('4. Cons Stat of CF'!F18:F20)</f>
        <v>-1478000</v>
      </c>
      <c r="G36" s="92">
        <f>SUM('4. Cons Stat of CF'!G18:G20)</f>
        <v>-1615000</v>
      </c>
      <c r="H36" s="84">
        <f>SUM('4. Cons Stat of CF'!H18:H20)</f>
        <v>60000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.7" customHeight="1" x14ac:dyDescent="0.2">
      <c r="A37" s="1"/>
      <c r="B37" s="1" t="s">
        <v>37</v>
      </c>
      <c r="C37" s="92">
        <f>-'4. Cons Stat of CF'!C30</f>
        <v>3599000</v>
      </c>
      <c r="D37" s="92">
        <f>-'4. Cons Stat of CF'!D30</f>
        <v>3635000</v>
      </c>
      <c r="E37" s="92">
        <f>-'4. Cons Stat of CF'!E30</f>
        <v>3549000</v>
      </c>
      <c r="F37" s="92">
        <f>-'4. Cons Stat of CF'!F30</f>
        <v>3456000</v>
      </c>
      <c r="G37" s="92">
        <f>-'4. Cons Stat of CF'!G30</f>
        <v>3113000</v>
      </c>
      <c r="H37" s="59">
        <f>-'4. Cons Stat of CF'!H30</f>
        <v>2918000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7" customHeight="1" x14ac:dyDescent="0.2">
      <c r="A38" s="1"/>
      <c r="B38" s="1" t="s">
        <v>31</v>
      </c>
      <c r="C38" s="92">
        <f>'4. Cons Stat of CF'!C7+'4. Cons Stat of CF'!C9+'4. Cons Stat of CF'!C10+'4. Cons Stat of CF'!C11</f>
        <v>36990000</v>
      </c>
      <c r="D38" s="92">
        <f>'4. Cons Stat of CF'!D7+'4. Cons Stat of CF'!D9+'4. Cons Stat of CF'!D10+'4. Cons Stat of CF'!D11</f>
        <v>-19221000</v>
      </c>
      <c r="E38" s="92">
        <f>'4. Cons Stat of CF'!E7+'4. Cons Stat of CF'!E9+'4. Cons Stat of CF'!E10+'4. Cons Stat of CF'!E11</f>
        <v>-5981000</v>
      </c>
      <c r="F38" s="92">
        <f>'4. Cons Stat of CF'!F7+'4. Cons Stat of CF'!F9+'4. Cons Stat of CF'!F10+'4. Cons Stat of CF'!F11</f>
        <v>1984000</v>
      </c>
      <c r="G38" s="92">
        <f>'4. Cons Stat of CF'!G7+'4. Cons Stat of CF'!G9+'4. Cons Stat of CF'!G10+'4. Cons Stat of CF'!G11</f>
        <v>2086000</v>
      </c>
      <c r="H38" s="59">
        <f>'4. Cons Stat of CF'!H7+'4. Cons Stat of CF'!H9+'4. Cons Stat of CF'!H10+'4. Cons Stat of CF'!H11</f>
        <v>4053000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7" customHeight="1" x14ac:dyDescent="0.2">
      <c r="A39" s="1"/>
      <c r="B39" s="43" t="s">
        <v>154</v>
      </c>
      <c r="C39" s="102"/>
      <c r="D39" s="102">
        <f>'4. Cons Stat of CF'!D51</f>
        <v>5849000</v>
      </c>
      <c r="E39" s="102">
        <f>'4. Cons Stat of CF'!E51</f>
        <v>6539000</v>
      </c>
      <c r="F39" s="102">
        <f>'4. Cons Stat of CF'!F51</f>
        <v>4043000</v>
      </c>
      <c r="G39" s="102">
        <f>'4. Cons Stat of CF'!G51</f>
        <v>5792000</v>
      </c>
      <c r="H39" s="57">
        <f>'4. Cons Stat of CF'!H51</f>
        <v>944000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7" customHeight="1" x14ac:dyDescent="0.2">
      <c r="A40" s="1"/>
      <c r="B40" s="108" t="s">
        <v>155</v>
      </c>
      <c r="C40" s="97">
        <f t="shared" ref="C40:H40" si="6">C30+SUM(C35:C39)</f>
        <v>176000</v>
      </c>
      <c r="D40" s="97">
        <f t="shared" si="6"/>
        <v>8467000</v>
      </c>
      <c r="E40" s="97">
        <f t="shared" si="6"/>
        <v>-14585000</v>
      </c>
      <c r="F40" s="97">
        <f t="shared" si="6"/>
        <v>10480000</v>
      </c>
      <c r="G40" s="97">
        <f t="shared" si="6"/>
        <v>3132000</v>
      </c>
      <c r="H40" s="62">
        <f t="shared" si="6"/>
        <v>12923000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7" customHeight="1" x14ac:dyDescent="0.2">
      <c r="A41" s="1"/>
      <c r="B41" s="103"/>
      <c r="C41" s="21"/>
      <c r="D41" s="21"/>
      <c r="E41" s="21"/>
      <c r="F41" s="21"/>
      <c r="G41" s="21"/>
      <c r="H41" s="4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7" customHeight="1" x14ac:dyDescent="0.2">
      <c r="A42" s="1"/>
      <c r="B42" s="1"/>
      <c r="C42" s="2"/>
      <c r="D42" s="2"/>
      <c r="E42" s="2"/>
      <c r="F42" s="2"/>
      <c r="G42" s="2"/>
      <c r="H42" s="6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7" customHeight="1" x14ac:dyDescent="0.2">
      <c r="A43" s="1"/>
      <c r="B43" s="66" t="s">
        <v>156</v>
      </c>
      <c r="C43" s="28"/>
      <c r="D43" s="28"/>
      <c r="E43" s="28"/>
      <c r="F43" s="28"/>
      <c r="G43" s="28"/>
      <c r="H43" s="6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7" customHeight="1" x14ac:dyDescent="0.2">
      <c r="A44" s="1"/>
      <c r="B44" s="46" t="s">
        <v>37</v>
      </c>
      <c r="C44" s="100">
        <f>'4. Cons Stat of CF'!C30</f>
        <v>-3599000</v>
      </c>
      <c r="D44" s="100">
        <f>'4. Cons Stat of CF'!D30</f>
        <v>-3635000</v>
      </c>
      <c r="E44" s="100">
        <f>'4. Cons Stat of CF'!E30</f>
        <v>-3549000</v>
      </c>
      <c r="F44" s="100">
        <f>'4. Cons Stat of CF'!F30</f>
        <v>-3456000</v>
      </c>
      <c r="G44" s="100">
        <f>'4. Cons Stat of CF'!G30</f>
        <v>-3113000</v>
      </c>
      <c r="H44" s="55">
        <f>'4. Cons Stat of CF'!H30</f>
        <v>-2918000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7" customHeight="1" x14ac:dyDescent="0.2">
      <c r="A45" s="1"/>
      <c r="B45" s="1" t="s">
        <v>38</v>
      </c>
      <c r="C45" s="92">
        <f>SUM('4. Cons Stat of CF'!C25:C26)+SUM('4. Cons Stat of CF'!C31:C31)</f>
        <v>1874000</v>
      </c>
      <c r="D45" s="92">
        <f>SUM('4. Cons Stat of CF'!D25:D26)+SUM('4. Cons Stat of CF'!D31:D31)</f>
        <v>937000</v>
      </c>
      <c r="E45" s="92">
        <f>SUM('4. Cons Stat of CF'!E25:E26)+SUM('4. Cons Stat of CF'!E31:E31)</f>
        <v>168000</v>
      </c>
      <c r="F45" s="92">
        <f>SUM('4. Cons Stat of CF'!F25:F26)+SUM('4. Cons Stat of CF'!F31:F31)</f>
        <v>14965000</v>
      </c>
      <c r="G45" s="92">
        <f>SUM('4. Cons Stat of CF'!G25:G26)+SUM('4. Cons Stat of CF'!G31:G31)</f>
        <v>368000</v>
      </c>
      <c r="H45" s="5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7" customHeight="1" x14ac:dyDescent="0.2">
      <c r="A46" s="1"/>
      <c r="B46" s="125" t="s">
        <v>157</v>
      </c>
      <c r="C46" s="92"/>
      <c r="D46" s="92">
        <f t="shared" ref="D46:H46" si="7">-D39</f>
        <v>-5849000</v>
      </c>
      <c r="E46" s="92">
        <f t="shared" si="7"/>
        <v>-6539000</v>
      </c>
      <c r="F46" s="92">
        <f t="shared" si="7"/>
        <v>-4043000</v>
      </c>
      <c r="G46" s="92">
        <f t="shared" si="7"/>
        <v>-5792000</v>
      </c>
      <c r="H46" s="59">
        <f t="shared" si="7"/>
        <v>-944000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7" customHeight="1" x14ac:dyDescent="0.2">
      <c r="A47" s="1"/>
      <c r="B47" s="43" t="s">
        <v>39</v>
      </c>
      <c r="C47" s="102">
        <f>'4. Cons Stat of CF'!C36+('3. Cons Balance Sheet'!D20-'3. Cons Balance Sheet'!C20+'4. Cons Stat of CF'!C27)</f>
        <v>261000</v>
      </c>
      <c r="D47" s="102">
        <f>'4. Cons Stat of CF'!D36+('3. Cons Balance Sheet'!E20-'3. Cons Balance Sheet'!D20+'4. Cons Stat of CF'!D27)</f>
        <v>524000</v>
      </c>
      <c r="E47" s="102">
        <f>'4. Cons Stat of CF'!E36+('3. Cons Balance Sheet'!F20-'3. Cons Balance Sheet'!E20+'4. Cons Stat of CF'!E27)</f>
        <v>-1574000</v>
      </c>
      <c r="F47" s="102">
        <f>'4. Cons Stat of CF'!F36+('3. Cons Balance Sheet'!G20-'3. Cons Balance Sheet'!F20+'4. Cons Stat of CF'!F27)</f>
        <v>-426000</v>
      </c>
      <c r="G47" s="102">
        <f>'4. Cons Stat of CF'!G36+('3. Cons Balance Sheet'!H20-'3. Cons Balance Sheet'!G20+'4. Cons Stat of CF'!G27)</f>
        <v>214000</v>
      </c>
      <c r="H47" s="57">
        <f>'4. Cons Stat of CF'!H36+('3. Cons Balance Sheet'!I20-'3. Cons Balance Sheet'!H20+'4. Cons Stat of CF'!H27)</f>
        <v>307000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7" customHeight="1" x14ac:dyDescent="0.2">
      <c r="A48" s="1"/>
      <c r="B48" s="67" t="s">
        <v>40</v>
      </c>
      <c r="C48" s="97">
        <f t="shared" ref="C48:H48" si="8">SUM(C40,C44:C47)</f>
        <v>-1288000</v>
      </c>
      <c r="D48" s="97">
        <f t="shared" si="8"/>
        <v>444000</v>
      </c>
      <c r="E48" s="97">
        <f t="shared" si="8"/>
        <v>-26079000</v>
      </c>
      <c r="F48" s="97">
        <f t="shared" si="8"/>
        <v>17520000</v>
      </c>
      <c r="G48" s="97">
        <f t="shared" si="8"/>
        <v>-5191000</v>
      </c>
      <c r="H48" s="62">
        <f t="shared" si="8"/>
        <v>9368000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7" customHeight="1" x14ac:dyDescent="0.2">
      <c r="A49" s="1"/>
      <c r="B49" s="109" t="s">
        <v>22</v>
      </c>
      <c r="C49" s="21"/>
      <c r="D49" s="21"/>
      <c r="E49" s="21"/>
      <c r="F49" s="21"/>
      <c r="G49" s="21"/>
      <c r="H49" s="4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7" customHeight="1" x14ac:dyDescent="0.2">
      <c r="A50" s="1"/>
      <c r="B50" s="1"/>
      <c r="C50" s="2"/>
      <c r="D50" s="2"/>
      <c r="E50" s="2"/>
      <c r="F50" s="2"/>
      <c r="G50" s="2"/>
      <c r="H50" s="7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7" customHeight="1" x14ac:dyDescent="0.2">
      <c r="A51" s="1"/>
      <c r="B51" s="66" t="s">
        <v>158</v>
      </c>
      <c r="C51" s="6"/>
      <c r="D51" s="6"/>
      <c r="E51" s="6"/>
      <c r="F51" s="6"/>
      <c r="G51" s="6"/>
      <c r="H51" s="10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7" customHeight="1" x14ac:dyDescent="0.2">
      <c r="A52" s="1"/>
      <c r="B52" s="46" t="s">
        <v>159</v>
      </c>
      <c r="C52" s="100">
        <f>-'3. Cons Balance Sheet'!D20+'3. Cons Balance Sheet'!C20</f>
        <v>14000000</v>
      </c>
      <c r="D52" s="100">
        <f>-'3. Cons Balance Sheet'!E20+'3. Cons Balance Sheet'!D20</f>
        <v>-80000000</v>
      </c>
      <c r="E52" s="100">
        <f>-'3. Cons Balance Sheet'!F20+'3. Cons Balance Sheet'!E20</f>
        <v>45000000</v>
      </c>
      <c r="F52" s="100">
        <f>-'3. Cons Balance Sheet'!G20+'3. Cons Balance Sheet'!F20</f>
        <v>-60753000</v>
      </c>
      <c r="G52" s="100">
        <f>-'3. Cons Balance Sheet'!H20+'3. Cons Balance Sheet'!G20</f>
        <v>104008000</v>
      </c>
      <c r="H52" s="88">
        <f>-'3. Cons Balance Sheet'!I20+'3. Cons Balance Sheet'!H20</f>
        <v>-108109000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7" customHeight="1" x14ac:dyDescent="0.2">
      <c r="A53" s="1"/>
      <c r="B53" s="43" t="s">
        <v>135</v>
      </c>
      <c r="C53" s="102">
        <f>-'4. Cons Stat of CF'!C36</f>
        <v>-261000</v>
      </c>
      <c r="D53" s="102">
        <f>-'4. Cons Stat of CF'!D36</f>
        <v>-524000</v>
      </c>
      <c r="E53" s="102">
        <f>-'4. Cons Stat of CF'!E36</f>
        <v>1574000</v>
      </c>
      <c r="F53" s="102">
        <f>-'4. Cons Stat of CF'!F36</f>
        <v>426000</v>
      </c>
      <c r="G53" s="102">
        <f>-'4. Cons Stat of CF'!G36</f>
        <v>-214000</v>
      </c>
      <c r="H53" s="128">
        <f>-'4. Cons Stat of CF'!H36</f>
        <v>-307000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7" customHeight="1" x14ac:dyDescent="0.2">
      <c r="A54" s="1"/>
      <c r="B54" s="67" t="s">
        <v>133</v>
      </c>
      <c r="C54" s="97">
        <f t="shared" ref="C54:H54" si="9">SUM(C48,C52:C53)</f>
        <v>12451000</v>
      </c>
      <c r="D54" s="97">
        <f t="shared" si="9"/>
        <v>-80080000</v>
      </c>
      <c r="E54" s="97">
        <f t="shared" si="9"/>
        <v>20495000</v>
      </c>
      <c r="F54" s="97">
        <f t="shared" si="9"/>
        <v>-42807000</v>
      </c>
      <c r="G54" s="97">
        <f t="shared" si="9"/>
        <v>98603000</v>
      </c>
      <c r="H54" s="105">
        <f t="shared" si="9"/>
        <v>-99048000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7" customHeight="1" x14ac:dyDescent="0.2">
      <c r="A55" s="1"/>
      <c r="B55" s="46"/>
      <c r="C55" s="46"/>
      <c r="D55" s="46"/>
      <c r="E55" s="46"/>
      <c r="F55" s="46"/>
      <c r="G55" s="46"/>
      <c r="H55" s="4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7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7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.7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.7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.7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.7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.7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.7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.7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.7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.7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.7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.7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.7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.7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.7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.7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.7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.7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.7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.7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.7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7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7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.7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.7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.7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.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.7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.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.7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.7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.7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.7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.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.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</sheetData>
  <mergeCells count="1">
    <mergeCell ref="B2:D2"/>
  </mergeCells>
  <pageMargins left="0.75" right="0.75" top="1" bottom="1" header="0.5" footer="0.5"/>
  <pageSetup orientation="portrait" r:id="rId1"/>
  <customProperties>
    <customPr name="_pios_id" r:id="rId2"/>
  </customProperties>
  <ignoredErrors>
    <ignoredError sqref="C35:H36 C45:G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6" ma:contentTypeDescription="Create a new document." ma:contentTypeScope="" ma:versionID="435dbdfd14fd84f0dad2487f545d3b51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6f7b449441ef58f0754ff92950c65b39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2B361F00-D7E4-4938-B53D-D1E70AEB1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9B26A7-16D5-4E7F-8483-92636DE056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1B2F54-43BA-4FA8-9C0E-D129FD510778}">
  <ds:schemaRefs>
    <ds:schemaRef ds:uri="http://schemas.microsoft.com/office/2006/metadata/properties"/>
    <ds:schemaRef ds:uri="http://schemas.microsoft.com/office/infopath/2007/PartnerControls"/>
    <ds:schemaRef ds:uri="57540675-3fe8-479f-bd61-7a22e50ebb84"/>
    <ds:schemaRef ds:uri="e3dbfc16-9d4f-40c7-9a4e-1f2cc64da845"/>
    <ds:schemaRef ds:uri="1e77aff3-56fb-459a-8532-f6248deba5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2023-10-12T11:29:22Z</dcterms:created>
  <dcterms:modified xsi:type="dcterms:W3CDTF">2023-10-12T16:45:17Z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