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2/Q2/Press Release/"/>
    </mc:Choice>
  </mc:AlternateContent>
  <xr:revisionPtr revIDLastSave="0" documentId="8_{3F108625-3C27-4670-B31F-6C2AC50D77B2}" xr6:coauthVersionLast="47" xr6:coauthVersionMax="47" xr10:uidLastSave="{00000000-0000-0000-0000-000000000000}"/>
  <bookViews>
    <workbookView xWindow="30555" yWindow="2775" windowWidth="20040" windowHeight="11325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Operational performance" sheetId="11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1" l="1"/>
  <c r="G26" i="11"/>
  <c r="F26" i="11"/>
  <c r="E26" i="11"/>
  <c r="D26" i="11"/>
  <c r="C26" i="11"/>
  <c r="H50" i="11" l="1"/>
  <c r="G50" i="11"/>
  <c r="F50" i="11"/>
  <c r="E50" i="11"/>
  <c r="D50" i="11"/>
  <c r="C50" i="11"/>
  <c r="H49" i="11"/>
  <c r="F49" i="11"/>
  <c r="D49" i="11"/>
  <c r="H44" i="11"/>
  <c r="G44" i="11"/>
  <c r="F44" i="11"/>
  <c r="E44" i="11"/>
  <c r="D44" i="11"/>
  <c r="H43" i="11"/>
  <c r="G43" i="11"/>
  <c r="F43" i="11"/>
  <c r="E43" i="11"/>
  <c r="D43" i="11"/>
  <c r="C43" i="11"/>
  <c r="H42" i="11"/>
  <c r="G42" i="11"/>
  <c r="F42" i="11"/>
  <c r="E42" i="11"/>
  <c r="D42" i="11"/>
  <c r="C42" i="11"/>
  <c r="H38" i="11"/>
  <c r="G38" i="11"/>
  <c r="F38" i="11"/>
  <c r="E38" i="11"/>
  <c r="D38" i="11"/>
  <c r="C38" i="11"/>
  <c r="H37" i="11"/>
  <c r="G37" i="11"/>
  <c r="F37" i="11"/>
  <c r="E37" i="11"/>
  <c r="D37" i="11"/>
  <c r="C37" i="11"/>
  <c r="H36" i="11"/>
  <c r="G36" i="11"/>
  <c r="F36" i="11"/>
  <c r="E36" i="11"/>
  <c r="D36" i="11"/>
  <c r="C36" i="11"/>
  <c r="H28" i="11"/>
  <c r="G28" i="11"/>
  <c r="F28" i="11"/>
  <c r="E28" i="11"/>
  <c r="D28" i="11"/>
  <c r="C28" i="11"/>
  <c r="H27" i="11"/>
  <c r="G27" i="11"/>
  <c r="F27" i="11"/>
  <c r="E27" i="11"/>
  <c r="D27" i="11"/>
  <c r="C27" i="11"/>
  <c r="H21" i="11"/>
  <c r="G21" i="11"/>
  <c r="F21" i="11"/>
  <c r="E21" i="11"/>
  <c r="D21" i="11"/>
  <c r="C21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2" i="11"/>
  <c r="G12" i="11"/>
  <c r="F12" i="11"/>
  <c r="E12" i="11"/>
  <c r="D12" i="11"/>
  <c r="C12" i="11"/>
  <c r="H9" i="11"/>
  <c r="G9" i="11"/>
  <c r="F9" i="11"/>
  <c r="E9" i="11"/>
  <c r="D9" i="11"/>
  <c r="C9" i="11"/>
  <c r="H8" i="11"/>
  <c r="G8" i="11"/>
  <c r="G18" i="11" s="1"/>
  <c r="F8" i="11"/>
  <c r="E8" i="11"/>
  <c r="D8" i="11"/>
  <c r="C8" i="11"/>
  <c r="H7" i="11"/>
  <c r="G7" i="11"/>
  <c r="F7" i="11"/>
  <c r="E7" i="11"/>
  <c r="E17" i="11" s="1"/>
  <c r="D7" i="11"/>
  <c r="C7" i="11"/>
  <c r="H6" i="11"/>
  <c r="G6" i="11"/>
  <c r="F6" i="11"/>
  <c r="E6" i="11"/>
  <c r="D6" i="11"/>
  <c r="C6" i="11"/>
  <c r="B3" i="10"/>
  <c r="B3" i="8"/>
  <c r="B3" i="7"/>
  <c r="B3" i="6"/>
  <c r="B3" i="5"/>
  <c r="F5" i="4"/>
  <c r="E5" i="4"/>
  <c r="D5" i="4"/>
  <c r="C5" i="4"/>
  <c r="B3" i="4"/>
  <c r="B3" i="3"/>
  <c r="G41" i="2"/>
  <c r="F41" i="2"/>
  <c r="G26" i="2"/>
  <c r="F26" i="2"/>
  <c r="C11" i="1"/>
  <c r="C18" i="11" l="1"/>
  <c r="F25" i="11"/>
  <c r="C25" i="11"/>
  <c r="D25" i="11"/>
  <c r="E25" i="11"/>
  <c r="F11" i="11"/>
  <c r="F35" i="11" s="1"/>
  <c r="D18" i="11"/>
  <c r="F19" i="11"/>
  <c r="D17" i="11"/>
  <c r="F18" i="11"/>
  <c r="H19" i="11"/>
  <c r="E11" i="11"/>
  <c r="E35" i="11" s="1"/>
  <c r="G17" i="11"/>
  <c r="C19" i="11"/>
  <c r="C11" i="11"/>
  <c r="C35" i="11" s="1"/>
  <c r="F17" i="11"/>
  <c r="H18" i="11"/>
  <c r="D11" i="11"/>
  <c r="D16" i="11" s="1"/>
  <c r="D23" i="11" s="1"/>
  <c r="H17" i="11"/>
  <c r="D19" i="11"/>
  <c r="E19" i="11"/>
  <c r="G11" i="11"/>
  <c r="G35" i="11" s="1"/>
  <c r="C17" i="11"/>
  <c r="E18" i="11"/>
  <c r="G19" i="11"/>
  <c r="H11" i="11"/>
  <c r="H35" i="11" s="1"/>
  <c r="H25" i="11"/>
  <c r="G25" i="11"/>
  <c r="D30" i="11" l="1"/>
  <c r="G16" i="11"/>
  <c r="G23" i="11" s="1"/>
  <c r="G30" i="11" s="1"/>
  <c r="G39" i="11" s="1"/>
  <c r="G45" i="11" s="1"/>
  <c r="G51" i="11" s="1"/>
  <c r="F16" i="11"/>
  <c r="F23" i="11" s="1"/>
  <c r="F30" i="11" s="1"/>
  <c r="F39" i="11" s="1"/>
  <c r="F45" i="11" s="1"/>
  <c r="F51" i="11" s="1"/>
  <c r="E16" i="11"/>
  <c r="E23" i="11" s="1"/>
  <c r="E30" i="11" s="1"/>
  <c r="E39" i="11" s="1"/>
  <c r="E45" i="11" s="1"/>
  <c r="E51" i="11" s="1"/>
  <c r="C16" i="11"/>
  <c r="C23" i="11" s="1"/>
  <c r="C30" i="11" s="1"/>
  <c r="C39" i="11" s="1"/>
  <c r="C45" i="11" s="1"/>
  <c r="C51" i="11" s="1"/>
  <c r="D35" i="11"/>
  <c r="H16" i="11"/>
  <c r="H23" i="11" s="1"/>
  <c r="H30" i="11" s="1"/>
  <c r="H39" i="11" s="1"/>
  <c r="H45" i="11" s="1"/>
  <c r="H51" i="11" s="1"/>
  <c r="D39" i="11" l="1"/>
  <c r="D45" i="11" s="1"/>
  <c r="D51" i="11" s="1"/>
</calcChain>
</file>

<file path=xl/sharedStrings.xml><?xml version="1.0" encoding="utf-8"?>
<sst xmlns="http://schemas.openxmlformats.org/spreadsheetml/2006/main" count="395" uniqueCount="230">
  <si>
    <t>Key figures</t>
  </si>
  <si>
    <t>Second quarter and half year 2022 results</t>
  </si>
  <si>
    <t>(€ in millions, unless stated otherwise)</t>
  </si>
  <si>
    <t>Q2 '22</t>
  </si>
  <si>
    <t>Q2 '21</t>
  </si>
  <si>
    <t>y.o.y. change</t>
  </si>
  <si>
    <t>H1 '22</t>
  </si>
  <si>
    <t>H1 '21</t>
  </si>
  <si>
    <t>Location Technology</t>
  </si>
  <si>
    <t>Consumer</t>
  </si>
  <si>
    <t>Revenue</t>
  </si>
  <si>
    <t>Gross profit</t>
  </si>
  <si>
    <t>Gross margin</t>
  </si>
  <si>
    <t>Operating expenses</t>
  </si>
  <si>
    <t>EBITDA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</si>
  <si>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</si>
  <si>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</si>
  <si>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</si>
  <si>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</si>
  <si>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</si>
  <si>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</si>
  <si>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Segment EBIT</t>
  </si>
  <si>
    <t>EBIT margin (%)</t>
  </si>
  <si>
    <t>(€ in millions)</t>
  </si>
  <si>
    <t>Automotive reported revenue</t>
  </si>
  <si>
    <t>Movement of Automotive deferred revenue</t>
  </si>
  <si>
    <t>Operational revenue</t>
  </si>
  <si>
    <t>Consumer products</t>
  </si>
  <si>
    <t>Automotive hardware</t>
  </si>
  <si>
    <t>Consumer revenue</t>
  </si>
  <si>
    <t>Operating expenses excluding D&amp;A and restructuring charge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</si>
  <si>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</si>
  <si>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</si>
  <si>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</si>
  <si>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</si>
  <si>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excluding D&amp;A and restructuring</t>
  </si>
  <si>
    <t>Depreciation and amortization</t>
  </si>
  <si>
    <t>Restructuring</t>
  </si>
  <si>
    <t>Total operating expenses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</si>
  <si>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</si>
  <si>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</si>
  <si>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</si>
  <si>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</si>
  <si>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</si>
  <si>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</si>
  <si>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</si>
  <si>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intangible assets</t>
  </si>
  <si>
    <t>Investments in property, plant and equipment</t>
  </si>
  <si>
    <t>Consolidated condensed statement of income</t>
  </si>
  <si>
    <t>(€ in thousands)</t>
  </si>
  <si>
    <t>Q1 '21</t>
  </si>
  <si>
    <t>Q3 '21</t>
  </si>
  <si>
    <t>Q4 '21</t>
  </si>
  <si>
    <t>Q1 '22</t>
  </si>
  <si>
    <t>Cost of sales</t>
  </si>
  <si>
    <r>
      <rPr>
        <sz val="10"/>
        <color rgb="FF000000"/>
        <rFont val="Arial"/>
        <family val="2"/>
      </rPr>
      <t>General and administrative expenses</t>
    </r>
    <r>
      <rPr>
        <vertAlign val="superscript"/>
        <sz val="10"/>
        <color rgb="FF000000"/>
        <rFont val="Arial"/>
        <family val="2"/>
      </rPr>
      <t>1</t>
    </r>
  </si>
  <si>
    <t>Operating result (EBIT)</t>
  </si>
  <si>
    <t>EBIT margin</t>
  </si>
  <si>
    <t>Financial result</t>
  </si>
  <si>
    <t>Result before tax</t>
  </si>
  <si>
    <t>Income tax expense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</si>
  <si>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2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</si>
  <si>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Includes €31 million restructuring charge in Q2 '22 and H1 '22.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</si>
  <si>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</si>
  <si>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</si>
  <si>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</si>
  <si>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</si>
  <si>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</si>
  <si>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3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</si>
  <si>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When the net result is a loss, no additional shares from assumed conversion are taken into account as the effect would be anti-dilutive.</t>
    </r>
  </si>
  <si>
    <t>NET RESULT</t>
  </si>
  <si>
    <r>
      <t xml:space="preserve">OTHER COMPREHENSIVE INCOME </t>
    </r>
    <r>
      <rPr>
        <b/>
        <vertAlign val="superscript"/>
        <sz val="10"/>
        <color rgb="FF000000"/>
        <rFont val="Arial"/>
        <family val="2"/>
      </rPr>
      <t>1</t>
    </r>
  </si>
  <si>
    <t>Items that will not be reclassified to profit or loss</t>
  </si>
  <si>
    <t>Actuarial gain on defined benefit plans</t>
  </si>
  <si>
    <t>Fair value remeasurement of financial instruments</t>
  </si>
  <si>
    <t>Items that may be subsequently reclassified to profit or loss</t>
  </si>
  <si>
    <t>Currency translation differences</t>
  </si>
  <si>
    <t>OTHER COMPREHENSIVE INCOME FOR THE PERIOD</t>
  </si>
  <si>
    <r>
      <t>TOTAL COMPREHENSIVE INCOME FOR THE PERIOD</t>
    </r>
    <r>
      <rPr>
        <b/>
        <vertAlign val="superscript"/>
        <sz val="10"/>
        <color rgb="FF000000"/>
        <rFont val="Arial"/>
        <family val="2"/>
      </rPr>
      <t>2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</si>
  <si>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Items of other comprehensive income are presented net of tax (if applicable).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</si>
  <si>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Fully attributable to equity holders of the parent.</t>
    </r>
  </si>
  <si>
    <t>Consolidated condensed balance sheet</t>
  </si>
  <si>
    <t>31-Dec-20</t>
  </si>
  <si>
    <t>31-Mar-21</t>
  </si>
  <si>
    <t>30-Jun-21</t>
  </si>
  <si>
    <t>30-Sep-21</t>
  </si>
  <si>
    <t>31-Dec-21</t>
  </si>
  <si>
    <t>31-Mar-22</t>
  </si>
  <si>
    <t>30-Jun-22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</si>
  <si>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</si>
  <si>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</si>
  <si>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</si>
  <si>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</si>
  <si>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</si>
  <si>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</si>
  <si>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</si>
  <si>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</si>
  <si>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</si>
  <si>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</si>
  <si>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</si>
  <si>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</si>
  <si>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</si>
  <si>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</si>
  <si>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</si>
  <si>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</si>
  <si>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</si>
  <si>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</si>
  <si>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</si>
  <si>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</si>
  <si>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</si>
  <si>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</si>
  <si>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</si>
  <si>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</si>
  <si>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</si>
  <si>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</si>
  <si>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</si>
  <si>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</si>
  <si>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</si>
  <si>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</si>
  <si>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</si>
  <si>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</si>
  <si>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</si>
  <si>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</si>
  <si>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</si>
  <si>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</si>
  <si>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</si>
  <si>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Financial gains/ (losses)</t>
  </si>
  <si>
    <t>Change in provisions</t>
  </si>
  <si>
    <t>Equity-settled stock compensation expenses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</si>
  <si>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</si>
  <si>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</si>
  <si>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</si>
  <si>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</si>
  <si>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</si>
  <si>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</si>
  <si>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</si>
  <si>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</si>
  <si>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</si>
  <si>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Dividends received</t>
  </si>
  <si>
    <t>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</si>
  <si>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</si>
  <si>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</si>
  <si>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</si>
  <si>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</si>
  <si>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</si>
  <si>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</si>
  <si>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</si>
  <si>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</si>
  <si>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</si>
  <si>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</si>
  <si>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t>Consolidated statement of changes in equity</t>
  </si>
  <si>
    <t>Share capital</t>
  </si>
  <si>
    <t>Share premium</t>
  </si>
  <si>
    <t>Treasury shares</t>
  </si>
  <si>
    <r>
      <rPr>
        <b/>
        <sz val="10"/>
        <color rgb="FF000000"/>
        <rFont val="Arial"/>
        <family val="2"/>
      </rPr>
      <t>Other reserves</t>
    </r>
    <r>
      <rPr>
        <b/>
        <vertAlign val="superscript"/>
        <sz val="10"/>
        <color rgb="FF000000"/>
        <rFont val="Arial"/>
        <family val="2"/>
      </rPr>
      <t>1</t>
    </r>
  </si>
  <si>
    <t>Accumulated deficit</t>
  </si>
  <si>
    <t>BALANCE AS AT 1 JANUARY 2021</t>
  </si>
  <si>
    <t>COMPREHENSIVE INCOME</t>
  </si>
  <si>
    <t>Result for the year</t>
  </si>
  <si>
    <t>OTHER COMPREHENSIVE INCOME²</t>
  </si>
  <si>
    <t>TOTAL OTHER COMPREHENSIVE INCOME</t>
  </si>
  <si>
    <t>TOTAL COMPREHENSIVE INCOME</t>
  </si>
  <si>
    <t>TRANSACTIONS WITH OWNERS</t>
  </si>
  <si>
    <t>Stock compensation related movements</t>
  </si>
  <si>
    <t>Repurchase of shares</t>
  </si>
  <si>
    <t>OTHER MOVEMENTS</t>
  </si>
  <si>
    <t>Transfers between reserves</t>
  </si>
  <si>
    <t>BALANCE AS AT 30 JUNE 2021</t>
  </si>
  <si>
    <t>BALANCE AS AT 1 JANUARY 2022</t>
  </si>
  <si>
    <t>BALANCE AS AT 30 JUNE 2022</t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</si>
  <si>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Other reserves include the Legal reserve, the Stock compensation reserve, and the Revaluation reserve.</t>
    </r>
  </si>
  <si>
    <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The items of other comprehensive Income are presented net of tax (if applicable).</t>
    </r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</si>
  <si>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</si>
  <si>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</si>
  <si>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</si>
  <si>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</si>
  <si>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</si>
  <si>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</si>
  <si>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</si>
  <si>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</si>
  <si>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</si>
  <si>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</si>
  <si>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</si>
  <si>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</t>
  </si>
  <si>
    <t>Total segment EBIT</t>
  </si>
  <si>
    <r>
      <t>Unallocated expenses</t>
    </r>
    <r>
      <rPr>
        <sz val="10"/>
        <color rgb="FF000000"/>
        <rFont val="Calibri"/>
        <family val="2"/>
      </rPr>
      <t>¹</t>
    </r>
  </si>
  <si>
    <t>Financial income</t>
  </si>
  <si>
    <t>RESULT BEFORE TAX</t>
  </si>
  <si>
    <r>
      <rPr>
        <sz val="10"/>
        <color rgb="FF000000"/>
        <rFont val="Calibri"/>
        <family val="2"/>
      </rPr>
      <t>¹</t>
    </r>
    <r>
      <rPr>
        <sz val="10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Unallocated expenses in H1 '22 include restructuring charges for an amount of </t>
    </r>
    <r>
      <rPr>
        <sz val="8"/>
        <color rgb="FF000000"/>
        <rFont val="Calibri"/>
        <family val="2"/>
      </rPr>
      <t>€</t>
    </r>
    <r>
      <rPr>
        <sz val="8"/>
        <color rgb="FF000000"/>
        <rFont val="Arial"/>
        <family val="2"/>
      </rPr>
      <t>31 million.</t>
    </r>
  </si>
  <si>
    <t>Earnings per share</t>
  </si>
  <si>
    <t>Earnings (€ in thousands)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</si>
  <si>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</si>
  <si>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</si>
  <si>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</si>
  <si>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</si>
  <si>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</si>
  <si>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</si>
  <si>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Shareholder's equity</t>
  </si>
  <si>
    <t>30 June 2022</t>
  </si>
  <si>
    <t>31 December 2021</t>
  </si>
  <si>
    <t>Unaudited</t>
  </si>
  <si>
    <t>Audited</t>
  </si>
  <si>
    <t>Number</t>
  </si>
  <si>
    <t>Ordinary shares</t>
  </si>
  <si>
    <t>Preferred shares</t>
  </si>
  <si>
    <t>Total authorised</t>
  </si>
  <si>
    <t>Issued and fully paid</t>
  </si>
  <si>
    <t>Of which held in treasury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</si>
  <si>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</si>
  <si>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</si>
  <si>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</si>
  <si>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</si>
  <si>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</si>
  <si>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</si>
  <si>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</si>
  <si>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</si>
  <si>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</si>
  <si>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</si>
  <si>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</si>
  <si>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</si>
  <si>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</si>
  <si>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</si>
  <si>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</si>
  <si>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FCF</t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</si>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</sst>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0.0,,;&quot;-&quot;#0.0,,;#0.0,,;_(@_)"/>
    <numFmt numFmtId="165" formatCode="#0%;&quot;-&quot;#0%;&quot;-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d\ mmmm\ yyyy"/>
    <numFmt numFmtId="170" formatCode="#,##0,;&quot;-&quot;#,##0,;#,##0,;_(@_)"/>
    <numFmt numFmtId="171" formatCode="* #,##0,;* &quot;-&quot;#,##0,;* #,##0,;_(@_)"/>
    <numFmt numFmtId="172" formatCode="#,##0.00;&quot;-&quot;#,##0.00;#,##0.00;_(@_)"/>
    <numFmt numFmtId="173" formatCode="#,##0;&quot;-&quot;#,##0;#,##0;_(@_)"/>
  </numFmts>
  <fonts count="28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B6B6B6"/>
      <name val="Arial"/>
      <family val="2"/>
    </font>
    <font>
      <b/>
      <sz val="10"/>
      <color rgb="FF616161"/>
      <name val="Arial"/>
      <family val="2"/>
    </font>
    <font>
      <b/>
      <i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vertAlign val="superscript"/>
      <sz val="8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/>
      <bottom style="medium">
        <color rgb="FF60ADE0"/>
      </bottom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1ADE0"/>
      </top>
      <bottom/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dotted">
        <color rgb="FF61ADE0"/>
      </top>
      <bottom style="thin">
        <color rgb="FF61ADE0"/>
      </bottom>
      <diagonal/>
    </border>
    <border>
      <left/>
      <right/>
      <top style="medium">
        <color rgb="FF8DC3EB"/>
      </top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20" fillId="0" borderId="0" applyFont="0" applyFill="0" applyBorder="0" applyAlignment="0" applyProtection="0"/>
  </cellStyleXfs>
  <cellXfs count="401">
    <xf numFmtId="0" fontId="0" fillId="0" borderId="0" xfId="0"/>
    <xf numFmtId="0" fontId="1" fillId="0" borderId="0" xfId="1">
      <alignment wrapText="1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wrapText="1"/>
    </xf>
    <xf numFmtId="164" fontId="10" fillId="3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6" fontId="10" fillId="2" borderId="5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164" fontId="10" fillId="3" borderId="3" xfId="0" applyNumberFormat="1" applyFont="1" applyFill="1" applyBorder="1" applyAlignment="1">
      <alignment horizontal="right" wrapText="1"/>
    </xf>
    <xf numFmtId="164" fontId="10" fillId="2" borderId="3" xfId="0" applyNumberFormat="1" applyFont="1" applyFill="1" applyBorder="1" applyAlignment="1">
      <alignment horizontal="right" wrapText="1"/>
    </xf>
    <xf numFmtId="165" fontId="10" fillId="2" borderId="3" xfId="0" applyNumberFormat="1" applyFont="1" applyFill="1" applyBorder="1" applyAlignment="1">
      <alignment horizontal="right" wrapText="1"/>
    </xf>
    <xf numFmtId="166" fontId="10" fillId="2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166" fontId="11" fillId="3" borderId="4" xfId="0" applyNumberFormat="1" applyFont="1" applyFill="1" applyBorder="1" applyAlignment="1">
      <alignment horizontal="right" wrapText="1"/>
    </xf>
    <xf numFmtId="166" fontId="11" fillId="2" borderId="4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165" fontId="1" fillId="2" borderId="6" xfId="0" applyNumberFormat="1" applyFont="1" applyFill="1" applyBorder="1" applyAlignment="1">
      <alignment horizontal="right" wrapText="1"/>
    </xf>
    <xf numFmtId="166" fontId="1" fillId="2" borderId="6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wrapText="1"/>
    </xf>
    <xf numFmtId="164" fontId="10" fillId="3" borderId="7" xfId="0" applyNumberFormat="1" applyFont="1" applyFill="1" applyBorder="1" applyAlignment="1">
      <alignment horizontal="right" wrapText="1"/>
    </xf>
    <xf numFmtId="164" fontId="10" fillId="2" borderId="7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0" fillId="2" borderId="6" xfId="0" applyFont="1" applyFill="1" applyBorder="1" applyAlignment="1">
      <alignment wrapText="1"/>
    </xf>
    <xf numFmtId="164" fontId="10" fillId="3" borderId="6" xfId="0" applyNumberFormat="1" applyFont="1" applyFill="1" applyBorder="1" applyAlignment="1">
      <alignment horizontal="right" wrapText="1"/>
    </xf>
    <xf numFmtId="164" fontId="10" fillId="2" borderId="6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167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7" fontId="1" fillId="3" borderId="4" xfId="0" applyNumberFormat="1" applyFont="1" applyFill="1" applyBorder="1" applyAlignment="1">
      <alignment horizontal="right" wrapText="1"/>
    </xf>
    <xf numFmtId="167" fontId="1" fillId="2" borderId="4" xfId="0" applyNumberFormat="1" applyFont="1" applyFill="1" applyBorder="1" applyAlignment="1">
      <alignment horizontal="right" wrapText="1"/>
    </xf>
    <xf numFmtId="167" fontId="10" fillId="3" borderId="5" xfId="0" applyNumberFormat="1" applyFont="1" applyFill="1" applyBorder="1" applyAlignment="1">
      <alignment horizontal="right" wrapText="1"/>
    </xf>
    <xf numFmtId="167" fontId="10" fillId="2" borderId="5" xfId="0" applyNumberFormat="1" applyFont="1" applyFill="1" applyBorder="1" applyAlignment="1">
      <alignment horizontal="right" wrapText="1"/>
    </xf>
    <xf numFmtId="165" fontId="10" fillId="2" borderId="5" xfId="0" applyNumberFormat="1" applyFont="1" applyFill="1" applyBorder="1" applyAlignment="1">
      <alignment horizontal="right" wrapText="1"/>
    </xf>
    <xf numFmtId="166" fontId="1" fillId="3" borderId="4" xfId="0" applyNumberFormat="1" applyFont="1" applyFill="1" applyBorder="1" applyAlignment="1">
      <alignment horizontal="right" wrapText="1"/>
    </xf>
    <xf numFmtId="167" fontId="1" fillId="3" borderId="7" xfId="0" applyNumberFormat="1" applyFont="1" applyFill="1" applyBorder="1" applyAlignment="1">
      <alignment horizontal="right" wrapText="1"/>
    </xf>
    <xf numFmtId="167" fontId="1" fillId="2" borderId="7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168" fontId="1" fillId="2" borderId="8" xfId="0" applyNumberFormat="1" applyFont="1" applyFill="1" applyBorder="1" applyAlignment="1">
      <alignment horizontal="right" wrapText="1"/>
    </xf>
    <xf numFmtId="168" fontId="1" fillId="2" borderId="9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168" fontId="10" fillId="2" borderId="5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vertical="top" wrapText="1"/>
    </xf>
    <xf numFmtId="167" fontId="1" fillId="3" borderId="0" xfId="0" applyNumberFormat="1" applyFont="1" applyFill="1" applyAlignment="1">
      <alignment wrapText="1"/>
    </xf>
    <xf numFmtId="167" fontId="1" fillId="3" borderId="4" xfId="0" applyNumberFormat="1" applyFont="1" applyFill="1" applyBorder="1" applyAlignment="1">
      <alignment wrapText="1"/>
    </xf>
    <xf numFmtId="165" fontId="10" fillId="2" borderId="7" xfId="0" applyNumberFormat="1" applyFont="1" applyFill="1" applyBorder="1" applyAlignment="1">
      <alignment horizontal="right" wrapText="1"/>
    </xf>
    <xf numFmtId="166" fontId="10" fillId="2" borderId="7" xfId="0" applyNumberFormat="1" applyFont="1" applyFill="1" applyBorder="1" applyAlignment="1">
      <alignment horizontal="right" wrapText="1"/>
    </xf>
    <xf numFmtId="169" fontId="10" fillId="3" borderId="2" xfId="0" applyNumberFormat="1" applyFont="1" applyFill="1" applyBorder="1" applyAlignment="1">
      <alignment horizontal="right" vertical="top" wrapText="1"/>
    </xf>
    <xf numFmtId="169" fontId="10" fillId="2" borderId="2" xfId="0" applyNumberFormat="1" applyFont="1" applyFill="1" applyBorder="1" applyAlignment="1">
      <alignment horizontal="right" vertical="top" wrapText="1"/>
    </xf>
    <xf numFmtId="167" fontId="1" fillId="2" borderId="0" xfId="0" applyNumberFormat="1" applyFont="1" applyFill="1" applyAlignment="1">
      <alignment horizontal="right" wrapText="1"/>
    </xf>
    <xf numFmtId="164" fontId="12" fillId="0" borderId="4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" fillId="0" borderId="4" xfId="0" applyFont="1" applyBorder="1" applyAlignment="1">
      <alignment wrapText="1"/>
    </xf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4" xfId="0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right" wrapText="1"/>
    </xf>
    <xf numFmtId="0" fontId="13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right" vertical="top" wrapText="1"/>
    </xf>
    <xf numFmtId="0" fontId="1" fillId="0" borderId="3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right" vertical="top" wrapText="1"/>
    </xf>
    <xf numFmtId="170" fontId="1" fillId="2" borderId="3" xfId="0" applyNumberFormat="1" applyFont="1" applyFill="1" applyBorder="1" applyAlignment="1">
      <alignment horizontal="right" wrapText="1"/>
    </xf>
    <xf numFmtId="170" fontId="1" fillId="3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170" fontId="1" fillId="4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70" fontId="1" fillId="2" borderId="12" xfId="0" applyNumberFormat="1" applyFont="1" applyFill="1" applyBorder="1" applyAlignment="1">
      <alignment horizontal="right" wrapText="1"/>
    </xf>
    <xf numFmtId="170" fontId="1" fillId="3" borderId="12" xfId="0" applyNumberFormat="1" applyFont="1" applyFill="1" applyBorder="1" applyAlignment="1">
      <alignment horizontal="right" wrapText="1"/>
    </xf>
    <xf numFmtId="170" fontId="1" fillId="4" borderId="12" xfId="0" applyNumberFormat="1" applyFont="1" applyFill="1" applyBorder="1" applyAlignment="1">
      <alignment horizontal="right" wrapText="1"/>
    </xf>
    <xf numFmtId="0" fontId="10" fillId="2" borderId="13" xfId="0" applyFont="1" applyFill="1" applyBorder="1" applyAlignment="1">
      <alignment wrapText="1"/>
    </xf>
    <xf numFmtId="170" fontId="10" fillId="2" borderId="13" xfId="0" applyNumberFormat="1" applyFont="1" applyFill="1" applyBorder="1" applyAlignment="1">
      <alignment horizontal="right" wrapText="1"/>
    </xf>
    <xf numFmtId="170" fontId="10" fillId="3" borderId="13" xfId="0" applyNumberFormat="1" applyFont="1" applyFill="1" applyBorder="1" applyAlignment="1">
      <alignment horizontal="right" wrapText="1"/>
    </xf>
    <xf numFmtId="170" fontId="10" fillId="4" borderId="13" xfId="0" applyNumberFormat="1" applyFont="1" applyFill="1" applyBorder="1" applyAlignment="1">
      <alignment horizontal="right" wrapText="1"/>
    </xf>
    <xf numFmtId="170" fontId="1" fillId="2" borderId="1" xfId="0" applyNumberFormat="1" applyFont="1" applyFill="1" applyBorder="1" applyAlignment="1">
      <alignment horizontal="right" wrapText="1"/>
    </xf>
    <xf numFmtId="170" fontId="1" fillId="3" borderId="1" xfId="0" applyNumberFormat="1" applyFont="1" applyFill="1" applyBorder="1" applyAlignment="1">
      <alignment horizontal="right" wrapText="1"/>
    </xf>
    <xf numFmtId="170" fontId="1" fillId="4" borderId="1" xfId="0" applyNumberFormat="1" applyFont="1" applyFill="1" applyBorder="1" applyAlignment="1">
      <alignment horizontal="right" wrapText="1"/>
    </xf>
    <xf numFmtId="170" fontId="10" fillId="2" borderId="3" xfId="0" applyNumberFormat="1" applyFont="1" applyFill="1" applyBorder="1" applyAlignment="1">
      <alignment horizontal="right" wrapText="1"/>
    </xf>
    <xf numFmtId="170" fontId="10" fillId="3" borderId="3" xfId="0" applyNumberFormat="1" applyFont="1" applyFill="1" applyBorder="1" applyAlignment="1">
      <alignment horizontal="right" wrapText="1"/>
    </xf>
    <xf numFmtId="170" fontId="1" fillId="2" borderId="4" xfId="0" applyNumberFormat="1" applyFont="1" applyFill="1" applyBorder="1" applyAlignment="1">
      <alignment horizontal="right" wrapText="1"/>
    </xf>
    <xf numFmtId="170" fontId="1" fillId="3" borderId="4" xfId="0" applyNumberFormat="1" applyFont="1" applyFill="1" applyBorder="1" applyAlignment="1">
      <alignment horizontal="right" wrapText="1"/>
    </xf>
    <xf numFmtId="170" fontId="1" fillId="4" borderId="4" xfId="0" applyNumberFormat="1" applyFont="1" applyFill="1" applyBorder="1" applyAlignment="1">
      <alignment horizontal="right" wrapText="1"/>
    </xf>
    <xf numFmtId="170" fontId="10" fillId="2" borderId="7" xfId="0" applyNumberFormat="1" applyFont="1" applyFill="1" applyBorder="1" applyAlignment="1">
      <alignment horizontal="right" wrapText="1"/>
    </xf>
    <xf numFmtId="170" fontId="10" fillId="3" borderId="7" xfId="0" applyNumberFormat="1" applyFont="1" applyFill="1" applyBorder="1" applyAlignment="1">
      <alignment horizontal="right" wrapText="1"/>
    </xf>
    <xf numFmtId="170" fontId="10" fillId="4" borderId="7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left" wrapText="1"/>
    </xf>
    <xf numFmtId="165" fontId="11" fillId="3" borderId="4" xfId="0" applyNumberFormat="1" applyFont="1" applyFill="1" applyBorder="1" applyAlignment="1">
      <alignment horizontal="right" wrapText="1"/>
    </xf>
    <xf numFmtId="165" fontId="11" fillId="4" borderId="4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right" wrapText="1"/>
    </xf>
    <xf numFmtId="0" fontId="1" fillId="4" borderId="7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3" borderId="0" xfId="0" applyNumberFormat="1" applyFont="1" applyFill="1" applyAlignment="1">
      <alignment horizontal="right" wrapText="1"/>
    </xf>
    <xf numFmtId="170" fontId="1" fillId="4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3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1" fillId="2" borderId="0" xfId="0" applyFont="1" applyFill="1" applyAlignment="1">
      <alignment horizontal="left" wrapText="1"/>
    </xf>
    <xf numFmtId="166" fontId="11" fillId="2" borderId="0" xfId="0" applyNumberFormat="1" applyFont="1" applyFill="1" applyAlignment="1">
      <alignment horizontal="right" wrapText="1"/>
    </xf>
    <xf numFmtId="165" fontId="11" fillId="3" borderId="0" xfId="0" applyNumberFormat="1" applyFont="1" applyFill="1" applyAlignment="1">
      <alignment horizontal="right" wrapText="1"/>
    </xf>
    <xf numFmtId="165" fontId="11" fillId="4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1" fillId="4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171" fontId="1" fillId="0" borderId="4" xfId="0" applyNumberFormat="1" applyFont="1" applyBorder="1" applyAlignment="1">
      <alignment wrapText="1"/>
    </xf>
    <xf numFmtId="171" fontId="10" fillId="0" borderId="7" xfId="0" applyNumberFormat="1" applyFont="1" applyBorder="1" applyAlignment="1">
      <alignment wrapText="1"/>
    </xf>
    <xf numFmtId="0" fontId="10" fillId="2" borderId="0" xfId="0" applyFont="1" applyFill="1" applyAlignment="1">
      <alignment horizontal="left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3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2" borderId="7" xfId="0" applyFont="1" applyFill="1" applyBorder="1" applyAlignment="1">
      <alignment horizontal="left" wrapText="1"/>
    </xf>
    <xf numFmtId="170" fontId="1" fillId="0" borderId="7" xfId="0" applyNumberFormat="1" applyFont="1" applyBorder="1" applyAlignment="1">
      <alignment horizontal="right" wrapText="1"/>
    </xf>
    <xf numFmtId="170" fontId="1" fillId="3" borderId="7" xfId="0" applyNumberFormat="1" applyFont="1" applyFill="1" applyBorder="1" applyAlignment="1">
      <alignment horizontal="right" wrapText="1"/>
    </xf>
    <xf numFmtId="170" fontId="1" fillId="4" borderId="7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70" fontId="1" fillId="0" borderId="1" xfId="0" applyNumberFormat="1" applyFont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 wrapText="1"/>
    </xf>
    <xf numFmtId="172" fontId="1" fillId="0" borderId="7" xfId="0" applyNumberFormat="1" applyFont="1" applyBorder="1" applyAlignment="1">
      <alignment horizontal="right" wrapText="1"/>
    </xf>
    <xf numFmtId="172" fontId="1" fillId="3" borderId="7" xfId="0" applyNumberFormat="1" applyFont="1" applyFill="1" applyBorder="1" applyAlignment="1">
      <alignment horizontal="right" wrapText="1"/>
    </xf>
    <xf numFmtId="172" fontId="1" fillId="4" borderId="7" xfId="0" applyNumberFormat="1" applyFont="1" applyFill="1" applyBorder="1" applyAlignment="1">
      <alignment horizontal="right" wrapText="1"/>
    </xf>
    <xf numFmtId="172" fontId="1" fillId="0" borderId="1" xfId="0" applyNumberFormat="1" applyFont="1" applyBorder="1" applyAlignment="1">
      <alignment horizontal="right" wrapText="1"/>
    </xf>
    <xf numFmtId="172" fontId="1" fillId="3" borderId="1" xfId="0" applyNumberFormat="1" applyFont="1" applyFill="1" applyBorder="1" applyAlignment="1">
      <alignment horizontal="right" wrapText="1"/>
    </xf>
    <xf numFmtId="172" fontId="1" fillId="4" borderId="1" xfId="0" applyNumberFormat="1" applyFont="1" applyFill="1" applyBorder="1" applyAlignment="1">
      <alignment horizontal="right" wrapText="1"/>
    </xf>
    <xf numFmtId="0" fontId="14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170" fontId="1" fillId="2" borderId="11" xfId="0" applyNumberFormat="1" applyFont="1" applyFill="1" applyBorder="1" applyAlignment="1">
      <alignment horizontal="right" wrapText="1"/>
    </xf>
    <xf numFmtId="170" fontId="1" fillId="3" borderId="11" xfId="0" applyNumberFormat="1" applyFont="1" applyFill="1" applyBorder="1" applyAlignment="1">
      <alignment horizontal="right" wrapText="1"/>
    </xf>
    <xf numFmtId="0" fontId="1" fillId="0" borderId="14" xfId="0" applyFont="1" applyBorder="1" applyAlignment="1">
      <alignment wrapText="1"/>
    </xf>
    <xf numFmtId="170" fontId="1" fillId="2" borderId="14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170" fontId="10" fillId="2" borderId="17" xfId="0" applyNumberFormat="1" applyFont="1" applyFill="1" applyBorder="1" applyAlignment="1">
      <alignment horizontal="right" wrapText="1"/>
    </xf>
    <xf numFmtId="170" fontId="10" fillId="3" borderId="17" xfId="0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" fillId="2" borderId="11" xfId="0" applyFont="1" applyFill="1" applyBorder="1" applyAlignment="1">
      <alignment wrapText="1"/>
    </xf>
    <xf numFmtId="0" fontId="11" fillId="0" borderId="0" xfId="0" applyFont="1" applyAlignment="1">
      <alignment wrapText="1"/>
    </xf>
    <xf numFmtId="170" fontId="1" fillId="3" borderId="18" xfId="0" applyNumberFormat="1" applyFont="1" applyFill="1" applyBorder="1" applyAlignment="1">
      <alignment horizontal="right" wrapText="1"/>
    </xf>
    <xf numFmtId="170" fontId="1" fillId="2" borderId="18" xfId="0" applyNumberFormat="1" applyFont="1" applyFill="1" applyBorder="1" applyAlignment="1">
      <alignment horizontal="right" wrapText="1"/>
    </xf>
    <xf numFmtId="0" fontId="10" fillId="2" borderId="19" xfId="0" applyFont="1" applyFill="1" applyBorder="1" applyAlignment="1">
      <alignment wrapText="1"/>
    </xf>
    <xf numFmtId="170" fontId="10" fillId="3" borderId="19" xfId="0" applyNumberFormat="1" applyFont="1" applyFill="1" applyBorder="1" applyAlignment="1">
      <alignment horizontal="right" wrapText="1"/>
    </xf>
    <xf numFmtId="170" fontId="10" fillId="2" borderId="19" xfId="0" applyNumberFormat="1" applyFont="1" applyFill="1" applyBorder="1" applyAlignment="1">
      <alignment horizontal="right" wrapText="1"/>
    </xf>
    <xf numFmtId="170" fontId="10" fillId="3" borderId="5" xfId="0" applyNumberFormat="1" applyFont="1" applyFill="1" applyBorder="1" applyAlignment="1">
      <alignment horizontal="right" wrapText="1"/>
    </xf>
    <xf numFmtId="170" fontId="10" fillId="2" borderId="5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169" fontId="10" fillId="3" borderId="10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wrapText="1"/>
    </xf>
    <xf numFmtId="170" fontId="10" fillId="2" borderId="15" xfId="0" applyNumberFormat="1" applyFont="1" applyFill="1" applyBorder="1" applyAlignment="1">
      <alignment horizontal="right" wrapText="1"/>
    </xf>
    <xf numFmtId="170" fontId="10" fillId="3" borderId="15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4" xfId="0" applyFont="1" applyBorder="1" applyAlignment="1">
      <alignment wrapText="1"/>
    </xf>
    <xf numFmtId="0" fontId="1" fillId="3" borderId="14" xfId="0" applyFont="1" applyFill="1" applyBorder="1" applyAlignment="1">
      <alignment horizontal="right" wrapText="1"/>
    </xf>
    <xf numFmtId="0" fontId="10" fillId="0" borderId="17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2" borderId="11" xfId="0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right" wrapText="1"/>
    </xf>
    <xf numFmtId="170" fontId="10" fillId="2" borderId="0" xfId="0" applyNumberFormat="1" applyFont="1" applyFill="1" applyAlignment="1">
      <alignment horizontal="right" wrapText="1"/>
    </xf>
    <xf numFmtId="170" fontId="10" fillId="3" borderId="0" xfId="0" applyNumberFormat="1" applyFont="1" applyFill="1" applyAlignment="1">
      <alignment horizontal="right" wrapText="1"/>
    </xf>
    <xf numFmtId="0" fontId="10" fillId="0" borderId="17" xfId="0" applyFont="1" applyBorder="1" applyAlignment="1">
      <alignment wrapText="1"/>
    </xf>
    <xf numFmtId="0" fontId="1" fillId="0" borderId="11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right" wrapText="1"/>
    </xf>
    <xf numFmtId="170" fontId="1" fillId="0" borderId="11" xfId="0" applyNumberFormat="1" applyFont="1" applyBorder="1" applyAlignment="1">
      <alignment wrapText="1"/>
    </xf>
    <xf numFmtId="170" fontId="1" fillId="0" borderId="0" xfId="0" applyNumberFormat="1" applyFont="1" applyAlignment="1">
      <alignment wrapText="1"/>
    </xf>
    <xf numFmtId="170" fontId="1" fillId="0" borderId="16" xfId="0" applyNumberFormat="1" applyFont="1" applyBorder="1" applyAlignment="1">
      <alignment wrapText="1"/>
    </xf>
    <xf numFmtId="170" fontId="1" fillId="3" borderId="16" xfId="0" applyNumberFormat="1" applyFont="1" applyFill="1" applyBorder="1" applyAlignment="1">
      <alignment horizontal="right" vertical="top" wrapText="1"/>
    </xf>
    <xf numFmtId="0" fontId="10" fillId="0" borderId="20" xfId="0" applyFont="1" applyBorder="1" applyAlignment="1">
      <alignment wrapText="1"/>
    </xf>
    <xf numFmtId="170" fontId="10" fillId="0" borderId="20" xfId="0" applyNumberFormat="1" applyFont="1" applyBorder="1" applyAlignment="1">
      <alignment wrapText="1"/>
    </xf>
    <xf numFmtId="170" fontId="10" fillId="3" borderId="20" xfId="0" applyNumberFormat="1" applyFont="1" applyFill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170" fontId="1" fillId="0" borderId="14" xfId="0" applyNumberFormat="1" applyFont="1" applyBorder="1" applyAlignment="1">
      <alignment wrapText="1"/>
    </xf>
    <xf numFmtId="170" fontId="10" fillId="0" borderId="15" xfId="0" applyNumberFormat="1" applyFont="1" applyBorder="1" applyAlignment="1">
      <alignment wrapText="1"/>
    </xf>
    <xf numFmtId="170" fontId="1" fillId="3" borderId="14" xfId="0" applyNumberFormat="1" applyFont="1" applyFill="1" applyBorder="1" applyAlignment="1">
      <alignment horizontal="right" vertical="top" wrapText="1"/>
    </xf>
    <xf numFmtId="170" fontId="1" fillId="0" borderId="17" xfId="0" applyNumberFormat="1" applyFont="1" applyBorder="1" applyAlignment="1">
      <alignment wrapText="1"/>
    </xf>
    <xf numFmtId="170" fontId="10" fillId="0" borderId="17" xfId="0" applyNumberFormat="1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right" wrapText="1"/>
    </xf>
    <xf numFmtId="0" fontId="10" fillId="5" borderId="2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horizontal="right" vertical="top" wrapText="1"/>
    </xf>
    <xf numFmtId="170" fontId="1" fillId="5" borderId="14" xfId="0" applyNumberFormat="1" applyFont="1" applyFill="1" applyBorder="1" applyAlignment="1">
      <alignment horizontal="right" wrapText="1"/>
    </xf>
    <xf numFmtId="170" fontId="1" fillId="6" borderId="14" xfId="0" applyNumberFormat="1" applyFont="1" applyFill="1" applyBorder="1" applyAlignment="1">
      <alignment horizontal="right" wrapText="1"/>
    </xf>
    <xf numFmtId="170" fontId="1" fillId="2" borderId="15" xfId="0" applyNumberFormat="1" applyFont="1" applyFill="1" applyBorder="1" applyAlignment="1">
      <alignment horizontal="right" wrapText="1"/>
    </xf>
    <xf numFmtId="170" fontId="1" fillId="3" borderId="15" xfId="0" applyNumberFormat="1" applyFont="1" applyFill="1" applyBorder="1" applyAlignment="1">
      <alignment horizontal="right" wrapText="1"/>
    </xf>
    <xf numFmtId="170" fontId="1" fillId="5" borderId="15" xfId="0" applyNumberFormat="1" applyFont="1" applyFill="1" applyBorder="1" applyAlignment="1">
      <alignment horizontal="right" wrapText="1"/>
    </xf>
    <xf numFmtId="170" fontId="1" fillId="6" borderId="15" xfId="0" applyNumberFormat="1" applyFont="1" applyFill="1" applyBorder="1" applyAlignment="1">
      <alignment horizontal="right" wrapText="1"/>
    </xf>
    <xf numFmtId="170" fontId="1" fillId="5" borderId="0" xfId="0" applyNumberFormat="1" applyFont="1" applyFill="1" applyAlignment="1">
      <alignment horizontal="right" wrapText="1"/>
    </xf>
    <xf numFmtId="170" fontId="1" fillId="6" borderId="0" xfId="0" applyNumberFormat="1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1" fillId="0" borderId="14" xfId="0" applyFont="1" applyBorder="1" applyAlignment="1">
      <alignment horizontal="left" wrapText="1" indent="2"/>
    </xf>
    <xf numFmtId="170" fontId="1" fillId="5" borderId="4" xfId="0" applyNumberFormat="1" applyFont="1" applyFill="1" applyBorder="1" applyAlignment="1">
      <alignment horizontal="right" wrapText="1"/>
    </xf>
    <xf numFmtId="170" fontId="1" fillId="6" borderId="4" xfId="0" applyNumberFormat="1" applyFont="1" applyFill="1" applyBorder="1" applyAlignment="1">
      <alignment horizontal="right" wrapText="1"/>
    </xf>
    <xf numFmtId="170" fontId="10" fillId="5" borderId="5" xfId="0" applyNumberFormat="1" applyFont="1" applyFill="1" applyBorder="1" applyAlignment="1">
      <alignment horizontal="right" wrapText="1"/>
    </xf>
    <xf numFmtId="170" fontId="10" fillId="6" borderId="5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170" fontId="1" fillId="3" borderId="16" xfId="0" applyNumberFormat="1" applyFont="1" applyFill="1" applyBorder="1" applyAlignment="1">
      <alignment horizontal="right" wrapText="1"/>
    </xf>
    <xf numFmtId="170" fontId="1" fillId="3" borderId="0" xfId="0" applyNumberFormat="1" applyFont="1" applyFill="1" applyAlignment="1">
      <alignment wrapText="1"/>
    </xf>
    <xf numFmtId="0" fontId="1" fillId="5" borderId="11" xfId="0" applyFont="1" applyFill="1" applyBorder="1" applyAlignment="1">
      <alignment horizontal="right" wrapText="1"/>
    </xf>
    <xf numFmtId="0" fontId="1" fillId="6" borderId="11" xfId="0" applyFont="1" applyFill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0" fontId="1" fillId="2" borderId="18" xfId="0" applyFont="1" applyFill="1" applyBorder="1" applyAlignment="1">
      <alignment vertical="top" wrapText="1"/>
    </xf>
    <xf numFmtId="0" fontId="10" fillId="0" borderId="18" xfId="0" applyFont="1" applyBorder="1" applyAlignment="1">
      <alignment horizontal="right" wrapText="1"/>
    </xf>
    <xf numFmtId="0" fontId="1" fillId="2" borderId="14" xfId="0" applyFont="1" applyFill="1" applyBorder="1" applyAlignment="1">
      <alignment wrapText="1"/>
    </xf>
    <xf numFmtId="170" fontId="1" fillId="5" borderId="18" xfId="0" applyNumberFormat="1" applyFont="1" applyFill="1" applyBorder="1" applyAlignment="1">
      <alignment horizontal="right" wrapText="1"/>
    </xf>
    <xf numFmtId="170" fontId="1" fillId="6" borderId="18" xfId="0" applyNumberFormat="1" applyFont="1" applyFill="1" applyBorder="1" applyAlignment="1">
      <alignment horizontal="right" wrapText="1"/>
    </xf>
    <xf numFmtId="170" fontId="10" fillId="5" borderId="19" xfId="0" applyNumberFormat="1" applyFont="1" applyFill="1" applyBorder="1" applyAlignment="1">
      <alignment horizontal="right" wrapText="1"/>
    </xf>
    <xf numFmtId="170" fontId="10" fillId="6" borderId="19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wrapText="1"/>
    </xf>
    <xf numFmtId="0" fontId="10" fillId="2" borderId="3" xfId="0" applyFont="1" applyFill="1" applyBorder="1" applyAlignment="1">
      <alignment horizontal="left" wrapText="1"/>
    </xf>
    <xf numFmtId="170" fontId="10" fillId="0" borderId="3" xfId="0" applyNumberFormat="1" applyFont="1" applyBorder="1" applyAlignment="1">
      <alignment horizontal="right" wrapText="1"/>
    </xf>
    <xf numFmtId="0" fontId="15" fillId="2" borderId="0" xfId="0" applyFont="1" applyFill="1" applyAlignment="1">
      <alignment wrapText="1"/>
    </xf>
    <xf numFmtId="170" fontId="1" fillId="0" borderId="0" xfId="0" applyNumberFormat="1" applyFont="1" applyAlignment="1">
      <alignment horizontal="right" wrapText="1"/>
    </xf>
    <xf numFmtId="0" fontId="10" fillId="2" borderId="21" xfId="0" applyFont="1" applyFill="1" applyBorder="1" applyAlignment="1">
      <alignment wrapText="1"/>
    </xf>
    <xf numFmtId="170" fontId="10" fillId="0" borderId="21" xfId="0" applyNumberFormat="1" applyFont="1" applyBorder="1" applyAlignment="1">
      <alignment horizontal="right" wrapText="1"/>
    </xf>
    <xf numFmtId="170" fontId="10" fillId="0" borderId="19" xfId="0" applyNumberFormat="1" applyFont="1" applyBorder="1" applyAlignment="1">
      <alignment horizontal="right" wrapText="1"/>
    </xf>
    <xf numFmtId="170" fontId="1" fillId="2" borderId="0" xfId="0" applyNumberFormat="1" applyFont="1" applyFill="1" applyAlignment="1">
      <alignment horizontal="right" vertical="top" wrapText="1"/>
    </xf>
    <xf numFmtId="170" fontId="1" fillId="0" borderId="0" xfId="0" applyNumberFormat="1" applyFont="1" applyAlignment="1">
      <alignment horizontal="right" vertical="top" wrapText="1"/>
    </xf>
    <xf numFmtId="0" fontId="1" fillId="2" borderId="4" xfId="0" applyFont="1" applyFill="1" applyBorder="1" applyAlignment="1">
      <alignment vertical="top" wrapText="1"/>
    </xf>
    <xf numFmtId="170" fontId="1" fillId="2" borderId="4" xfId="0" applyNumberFormat="1" applyFont="1" applyFill="1" applyBorder="1" applyAlignment="1">
      <alignment vertical="top" wrapText="1"/>
    </xf>
    <xf numFmtId="170" fontId="1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170" fontId="10" fillId="3" borderId="6" xfId="0" applyNumberFormat="1" applyFont="1" applyFill="1" applyBorder="1" applyAlignment="1">
      <alignment horizontal="right" wrapText="1"/>
    </xf>
    <xf numFmtId="0" fontId="10" fillId="2" borderId="22" xfId="0" applyFont="1" applyFill="1" applyBorder="1" applyAlignment="1">
      <alignment horizontal="left" wrapText="1"/>
    </xf>
    <xf numFmtId="167" fontId="10" fillId="3" borderId="22" xfId="0" applyNumberFormat="1" applyFont="1" applyFill="1" applyBorder="1" applyAlignment="1">
      <alignment horizontal="right" wrapText="1"/>
    </xf>
    <xf numFmtId="167" fontId="10" fillId="2" borderId="22" xfId="0" applyNumberFormat="1" applyFont="1" applyFill="1" applyBorder="1" applyAlignment="1">
      <alignment horizontal="right" wrapText="1"/>
    </xf>
    <xf numFmtId="0" fontId="1" fillId="2" borderId="19" xfId="0" applyFont="1" applyFill="1" applyBorder="1" applyAlignment="1">
      <alignment wrapText="1"/>
    </xf>
    <xf numFmtId="167" fontId="1" fillId="3" borderId="19" xfId="0" applyNumberFormat="1" applyFont="1" applyFill="1" applyBorder="1" applyAlignment="1">
      <alignment horizontal="right" wrapText="1"/>
    </xf>
    <xf numFmtId="167" fontId="1" fillId="2" borderId="19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 indent="2"/>
    </xf>
    <xf numFmtId="167" fontId="1" fillId="3" borderId="0" xfId="0" applyNumberFormat="1" applyFont="1" applyFill="1" applyAlignment="1">
      <alignment horizontal="right" wrapText="1"/>
    </xf>
    <xf numFmtId="0" fontId="11" fillId="2" borderId="7" xfId="0" applyFont="1" applyFill="1" applyBorder="1" applyAlignment="1">
      <alignment wrapText="1"/>
    </xf>
    <xf numFmtId="0" fontId="11" fillId="3" borderId="7" xfId="0" applyFont="1" applyFill="1" applyBorder="1" applyAlignment="1">
      <alignment horizontal="right" wrapText="1"/>
    </xf>
    <xf numFmtId="0" fontId="11" fillId="2" borderId="7" xfId="0" applyFont="1" applyFill="1" applyBorder="1" applyAlignment="1">
      <alignment horizontal="right" wrapText="1"/>
    </xf>
    <xf numFmtId="0" fontId="10" fillId="2" borderId="18" xfId="0" applyFont="1" applyFill="1" applyBorder="1" applyAlignment="1">
      <alignment horizontal="left" wrapText="1"/>
    </xf>
    <xf numFmtId="167" fontId="10" fillId="3" borderId="18" xfId="0" applyNumberFormat="1" applyFont="1" applyFill="1" applyBorder="1" applyAlignment="1">
      <alignment horizontal="right" wrapText="1"/>
    </xf>
    <xf numFmtId="167" fontId="10" fillId="2" borderId="18" xfId="0" applyNumberFormat="1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right" vertical="top" wrapText="1"/>
    </xf>
    <xf numFmtId="173" fontId="1" fillId="3" borderId="3" xfId="0" applyNumberFormat="1" applyFont="1" applyFill="1" applyBorder="1" applyAlignment="1">
      <alignment horizontal="right" wrapText="1"/>
    </xf>
    <xf numFmtId="173" fontId="1" fillId="2" borderId="3" xfId="0" applyNumberFormat="1" applyFont="1" applyFill="1" applyBorder="1" applyAlignment="1">
      <alignment horizontal="right" wrapText="1"/>
    </xf>
    <xf numFmtId="173" fontId="1" fillId="3" borderId="4" xfId="0" applyNumberFormat="1" applyFont="1" applyFill="1" applyBorder="1" applyAlignment="1">
      <alignment horizontal="right" wrapText="1"/>
    </xf>
    <xf numFmtId="173" fontId="1" fillId="2" borderId="4" xfId="0" applyNumberFormat="1" applyFont="1" applyFill="1" applyBorder="1" applyAlignment="1">
      <alignment horizontal="right" wrapText="1"/>
    </xf>
    <xf numFmtId="173" fontId="10" fillId="3" borderId="5" xfId="0" applyNumberFormat="1" applyFont="1" applyFill="1" applyBorder="1" applyAlignment="1">
      <alignment horizontal="right" wrapText="1"/>
    </xf>
    <xf numFmtId="173" fontId="10" fillId="2" borderId="5" xfId="0" applyNumberFormat="1" applyFont="1" applyFill="1" applyBorder="1" applyAlignment="1">
      <alignment horizontal="right" wrapText="1"/>
    </xf>
    <xf numFmtId="173" fontId="1" fillId="3" borderId="0" xfId="0" applyNumberFormat="1" applyFont="1" applyFill="1" applyAlignment="1">
      <alignment horizontal="right" wrapText="1"/>
    </xf>
    <xf numFmtId="173" fontId="1" fillId="2" borderId="0" xfId="0" applyNumberFormat="1" applyFont="1" applyFill="1" applyAlignment="1">
      <alignment horizontal="right" wrapText="1"/>
    </xf>
    <xf numFmtId="173" fontId="1" fillId="3" borderId="1" xfId="0" applyNumberFormat="1" applyFont="1" applyFill="1" applyBorder="1" applyAlignment="1">
      <alignment horizontal="right" wrapText="1"/>
    </xf>
    <xf numFmtId="173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70" fontId="1" fillId="2" borderId="0" xfId="0" applyNumberFormat="1" applyFont="1" applyFill="1" applyAlignment="1">
      <alignment wrapText="1"/>
    </xf>
    <xf numFmtId="170" fontId="10" fillId="0" borderId="0" xfId="0" applyNumberFormat="1" applyFont="1" applyAlignment="1">
      <alignment wrapText="1"/>
    </xf>
    <xf numFmtId="170" fontId="10" fillId="2" borderId="0" xfId="0" applyNumberFormat="1" applyFont="1" applyFill="1" applyAlignment="1">
      <alignment wrapText="1"/>
    </xf>
    <xf numFmtId="170" fontId="10" fillId="2" borderId="15" xfId="0" applyNumberFormat="1" applyFont="1" applyFill="1" applyBorder="1" applyAlignment="1">
      <alignment wrapText="1"/>
    </xf>
    <xf numFmtId="0" fontId="10" fillId="3" borderId="14" xfId="0" applyFont="1" applyFill="1" applyBorder="1" applyAlignment="1">
      <alignment horizontal="right" wrapText="1"/>
    </xf>
    <xf numFmtId="0" fontId="10" fillId="0" borderId="23" xfId="0" applyFont="1" applyBorder="1" applyAlignment="1">
      <alignment wrapText="1"/>
    </xf>
    <xf numFmtId="170" fontId="10" fillId="2" borderId="23" xfId="0" applyNumberFormat="1" applyFont="1" applyFill="1" applyBorder="1" applyAlignment="1">
      <alignment wrapText="1"/>
    </xf>
    <xf numFmtId="170" fontId="10" fillId="0" borderId="23" xfId="0" applyNumberFormat="1" applyFont="1" applyBorder="1" applyAlignment="1">
      <alignment wrapText="1"/>
    </xf>
    <xf numFmtId="170" fontId="10" fillId="3" borderId="23" xfId="0" applyNumberFormat="1" applyFont="1" applyFill="1" applyBorder="1" applyAlignment="1">
      <alignment horizontal="right" wrapText="1"/>
    </xf>
    <xf numFmtId="0" fontId="1" fillId="2" borderId="15" xfId="0" applyFont="1" applyFill="1" applyBorder="1" applyAlignment="1">
      <alignment wrapText="1"/>
    </xf>
    <xf numFmtId="0" fontId="10" fillId="0" borderId="15" xfId="0" applyFont="1" applyBorder="1" applyAlignment="1">
      <alignment horizontal="right" wrapText="1"/>
    </xf>
    <xf numFmtId="0" fontId="10" fillId="2" borderId="14" xfId="0" applyFont="1" applyFill="1" applyBorder="1" applyAlignment="1">
      <alignment wrapText="1"/>
    </xf>
    <xf numFmtId="0" fontId="10" fillId="0" borderId="14" xfId="0" applyFont="1" applyBorder="1" applyAlignment="1">
      <alignment horizontal="right" wrapText="1"/>
    </xf>
    <xf numFmtId="170" fontId="1" fillId="2" borderId="15" xfId="0" applyNumberFormat="1" applyFont="1" applyFill="1" applyBorder="1" applyAlignment="1">
      <alignment wrapText="1"/>
    </xf>
    <xf numFmtId="170" fontId="1" fillId="0" borderId="15" xfId="0" applyNumberFormat="1" applyFont="1" applyBorder="1" applyAlignment="1">
      <alignment wrapText="1"/>
    </xf>
    <xf numFmtId="170" fontId="1" fillId="2" borderId="14" xfId="0" applyNumberFormat="1" applyFont="1" applyFill="1" applyBorder="1" applyAlignment="1">
      <alignment wrapText="1"/>
    </xf>
    <xf numFmtId="0" fontId="1" fillId="0" borderId="15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6" fillId="0" borderId="14" xfId="0" applyFont="1" applyBorder="1" applyAlignment="1">
      <alignment wrapText="1"/>
    </xf>
    <xf numFmtId="170" fontId="10" fillId="3" borderId="14" xfId="0" applyNumberFormat="1" applyFont="1" applyFill="1" applyBorder="1" applyAlignment="1">
      <alignment horizontal="right" wrapText="1"/>
    </xf>
    <xf numFmtId="170" fontId="10" fillId="3" borderId="23" xfId="0" applyNumberFormat="1" applyFont="1" applyFill="1" applyBorder="1" applyAlignment="1">
      <alignment wrapText="1"/>
    </xf>
    <xf numFmtId="168" fontId="1" fillId="2" borderId="0" xfId="0" applyNumberFormat="1" applyFont="1" applyFill="1" applyAlignment="1">
      <alignment horizontal="right" wrapText="1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wrapText="1"/>
    </xf>
    <xf numFmtId="164" fontId="12" fillId="0" borderId="0" xfId="0" applyNumberFormat="1" applyFont="1" applyAlignment="1">
      <alignment wrapText="1"/>
    </xf>
    <xf numFmtId="168" fontId="12" fillId="0" borderId="0" xfId="0" applyNumberFormat="1" applyFont="1" applyAlignment="1">
      <alignment wrapText="1"/>
    </xf>
    <xf numFmtId="164" fontId="12" fillId="0" borderId="4" xfId="0" applyNumberFormat="1" applyFont="1" applyBorder="1" applyAlignment="1">
      <alignment wrapText="1"/>
    </xf>
    <xf numFmtId="168" fontId="12" fillId="0" borderId="4" xfId="0" applyNumberFormat="1" applyFont="1" applyBorder="1" applyAlignment="1">
      <alignment wrapText="1"/>
    </xf>
    <xf numFmtId="167" fontId="1" fillId="0" borderId="3" xfId="0" applyNumberFormat="1" applyFont="1" applyBorder="1" applyAlignment="1">
      <alignment horizontal="righ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 indent="2"/>
    </xf>
    <xf numFmtId="0" fontId="13" fillId="2" borderId="0" xfId="0" applyFont="1" applyFill="1" applyAlignment="1">
      <alignment vertical="top" wrapText="1"/>
    </xf>
    <xf numFmtId="171" fontId="1" fillId="7" borderId="4" xfId="0" applyNumberFormat="1" applyFont="1" applyFill="1" applyBorder="1" applyAlignment="1">
      <alignment wrapText="1"/>
    </xf>
    <xf numFmtId="0" fontId="0" fillId="7" borderId="0" xfId="0" applyFill="1"/>
    <xf numFmtId="0" fontId="21" fillId="0" borderId="5" xfId="0" applyFont="1" applyBorder="1" applyAlignment="1">
      <alignment wrapText="1"/>
    </xf>
    <xf numFmtId="170" fontId="10" fillId="0" borderId="5" xfId="0" applyNumberFormat="1" applyFont="1" applyBorder="1" applyAlignment="1">
      <alignment horizontal="right" wrapText="1"/>
    </xf>
    <xf numFmtId="0" fontId="13" fillId="2" borderId="0" xfId="0" applyFont="1" applyFill="1" applyAlignment="1">
      <alignment wrapText="1"/>
    </xf>
    <xf numFmtId="170" fontId="10" fillId="4" borderId="1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vertical="top" wrapText="1"/>
    </xf>
    <xf numFmtId="0" fontId="1" fillId="7" borderId="3" xfId="0" applyFont="1" applyFill="1" applyBorder="1" applyAlignment="1">
      <alignment horizontal="left" wrapText="1"/>
    </xf>
    <xf numFmtId="170" fontId="1" fillId="7" borderId="11" xfId="0" applyNumberFormat="1" applyFont="1" applyFill="1" applyBorder="1" applyAlignment="1">
      <alignment horizontal="right" wrapText="1"/>
    </xf>
    <xf numFmtId="0" fontId="1" fillId="7" borderId="0" xfId="0" applyFont="1" applyFill="1" applyAlignment="1">
      <alignment horizontal="left" wrapText="1"/>
    </xf>
    <xf numFmtId="170" fontId="1" fillId="7" borderId="0" xfId="0" applyNumberFormat="1" applyFont="1" applyFill="1" applyAlignment="1">
      <alignment horizontal="right" wrapText="1"/>
    </xf>
    <xf numFmtId="0" fontId="1" fillId="7" borderId="14" xfId="0" applyFont="1" applyFill="1" applyBorder="1" applyAlignment="1">
      <alignment horizontal="left" wrapText="1"/>
    </xf>
    <xf numFmtId="170" fontId="1" fillId="7" borderId="14" xfId="0" applyNumberFormat="1" applyFont="1" applyFill="1" applyBorder="1" applyAlignment="1">
      <alignment horizontal="right" wrapText="1"/>
    </xf>
    <xf numFmtId="0" fontId="10" fillId="7" borderId="15" xfId="0" applyFont="1" applyFill="1" applyBorder="1" applyAlignment="1">
      <alignment wrapText="1"/>
    </xf>
    <xf numFmtId="170" fontId="10" fillId="7" borderId="15" xfId="0" applyNumberFormat="1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horizontal="right" vertical="top" wrapText="1"/>
    </xf>
    <xf numFmtId="0" fontId="1" fillId="7" borderId="15" xfId="0" applyFont="1" applyFill="1" applyBorder="1" applyAlignment="1">
      <alignment horizontal="left" wrapText="1"/>
    </xf>
    <xf numFmtId="170" fontId="1" fillId="7" borderId="15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left" wrapText="1"/>
    </xf>
    <xf numFmtId="170" fontId="10" fillId="5" borderId="0" xfId="0" applyNumberFormat="1" applyFont="1" applyFill="1" applyAlignment="1">
      <alignment horizontal="right" wrapText="1"/>
    </xf>
    <xf numFmtId="170" fontId="10" fillId="6" borderId="0" xfId="0" applyNumberFormat="1" applyFont="1" applyFill="1" applyAlignment="1">
      <alignment horizontal="right" wrapText="1"/>
    </xf>
    <xf numFmtId="170" fontId="10" fillId="5" borderId="17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vertical="top" wrapText="1"/>
    </xf>
    <xf numFmtId="170" fontId="10" fillId="6" borderId="17" xfId="0" applyNumberFormat="1" applyFont="1" applyFill="1" applyBorder="1" applyAlignment="1">
      <alignment horizontal="right" wrapText="1"/>
    </xf>
    <xf numFmtId="0" fontId="22" fillId="7" borderId="0" xfId="0" applyFont="1" applyFill="1"/>
    <xf numFmtId="0" fontId="1" fillId="7" borderId="18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horizontal="left" wrapText="1"/>
    </xf>
    <xf numFmtId="170" fontId="22" fillId="7" borderId="19" xfId="0" applyNumberFormat="1" applyFont="1" applyFill="1" applyBorder="1" applyAlignment="1">
      <alignment wrapText="1"/>
    </xf>
    <xf numFmtId="170" fontId="10" fillId="7" borderId="19" xfId="0" applyNumberFormat="1" applyFont="1" applyFill="1" applyBorder="1" applyAlignment="1">
      <alignment horizontal="right" wrapText="1"/>
    </xf>
    <xf numFmtId="0" fontId="1" fillId="7" borderId="0" xfId="0" applyFont="1" applyFill="1" applyAlignment="1">
      <alignment wrapText="1"/>
    </xf>
    <xf numFmtId="170" fontId="1" fillId="7" borderId="0" xfId="0" applyNumberFormat="1" applyFont="1" applyFill="1" applyAlignment="1">
      <alignment wrapText="1"/>
    </xf>
    <xf numFmtId="0" fontId="1" fillId="7" borderId="14" xfId="0" applyFont="1" applyFill="1" applyBorder="1" applyAlignment="1">
      <alignment wrapText="1"/>
    </xf>
    <xf numFmtId="170" fontId="1" fillId="7" borderId="18" xfId="0" applyNumberFormat="1" applyFont="1" applyFill="1" applyBorder="1" applyAlignment="1">
      <alignment wrapText="1"/>
    </xf>
    <xf numFmtId="170" fontId="1" fillId="7" borderId="18" xfId="0" applyNumberFormat="1" applyFont="1" applyFill="1" applyBorder="1" applyAlignment="1">
      <alignment horizontal="right" wrapText="1"/>
    </xf>
    <xf numFmtId="0" fontId="12" fillId="7" borderId="14" xfId="0" applyFont="1" applyFill="1" applyBorder="1" applyAlignment="1">
      <alignment wrapText="1"/>
    </xf>
    <xf numFmtId="9" fontId="12" fillId="7" borderId="18" xfId="6" applyFont="1" applyFill="1" applyBorder="1" applyAlignment="1">
      <alignment horizontal="right" wrapText="1"/>
    </xf>
    <xf numFmtId="9" fontId="1" fillId="7" borderId="18" xfId="6" applyFont="1" applyFill="1" applyBorder="1" applyAlignment="1">
      <alignment horizontal="right" wrapText="1"/>
    </xf>
    <xf numFmtId="170" fontId="10" fillId="7" borderId="19" xfId="0" applyNumberFormat="1" applyFont="1" applyFill="1" applyBorder="1" applyAlignment="1">
      <alignment wrapText="1"/>
    </xf>
    <xf numFmtId="9" fontId="1" fillId="3" borderId="18" xfId="6" applyFont="1" applyFill="1" applyBorder="1" applyAlignment="1">
      <alignment horizontal="right" wrapText="1"/>
    </xf>
    <xf numFmtId="0" fontId="12" fillId="7" borderId="15" xfId="0" applyFont="1" applyFill="1" applyBorder="1" applyAlignment="1">
      <alignment wrapText="1"/>
    </xf>
    <xf numFmtId="0" fontId="12" fillId="7" borderId="0" xfId="0" applyFont="1" applyFill="1" applyAlignment="1">
      <alignment wrapText="1"/>
    </xf>
    <xf numFmtId="9" fontId="1" fillId="5" borderId="4" xfId="6" applyFont="1" applyFill="1" applyBorder="1" applyAlignment="1">
      <alignment horizontal="right" wrapText="1"/>
    </xf>
    <xf numFmtId="9" fontId="1" fillId="6" borderId="4" xfId="6" applyFont="1" applyFill="1" applyBorder="1" applyAlignment="1">
      <alignment horizontal="right" wrapText="1"/>
    </xf>
    <xf numFmtId="0" fontId="0" fillId="3" borderId="0" xfId="0" applyFill="1"/>
    <xf numFmtId="170" fontId="10" fillId="3" borderId="21" xfId="0" applyNumberFormat="1" applyFont="1" applyFill="1" applyBorder="1" applyAlignment="1">
      <alignment horizontal="right" wrapText="1"/>
    </xf>
    <xf numFmtId="170" fontId="1" fillId="3" borderId="0" xfId="0" applyNumberFormat="1" applyFont="1" applyFill="1" applyAlignment="1">
      <alignment horizontal="right" vertical="top" wrapText="1"/>
    </xf>
    <xf numFmtId="0" fontId="1" fillId="3" borderId="0" xfId="0" applyFont="1" applyFill="1" applyAlignment="1">
      <alignment vertical="top" wrapText="1"/>
    </xf>
    <xf numFmtId="170" fontId="1" fillId="3" borderId="4" xfId="0" applyNumberFormat="1" applyFont="1" applyFill="1" applyBorder="1" applyAlignment="1">
      <alignment vertical="top" wrapText="1"/>
    </xf>
    <xf numFmtId="0" fontId="24" fillId="0" borderId="0" xfId="0" applyFont="1"/>
    <xf numFmtId="49" fontId="10" fillId="3" borderId="3" xfId="0" applyNumberFormat="1" applyFont="1" applyFill="1" applyBorder="1" applyAlignment="1">
      <alignment horizontal="right" vertical="top" wrapText="1"/>
    </xf>
    <xf numFmtId="49" fontId="10" fillId="2" borderId="3" xfId="0" applyNumberFormat="1" applyFont="1" applyFill="1" applyBorder="1" applyAlignment="1">
      <alignment horizontal="right" vertical="top" wrapText="1"/>
    </xf>
    <xf numFmtId="0" fontId="10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wrapText="1"/>
    </xf>
    <xf numFmtId="169" fontId="10" fillId="7" borderId="10" xfId="0" applyNumberFormat="1" applyFont="1" applyFill="1" applyBorder="1" applyAlignment="1">
      <alignment horizontal="right" vertical="top" wrapText="1"/>
    </xf>
    <xf numFmtId="49" fontId="10" fillId="3" borderId="0" xfId="0" applyNumberFormat="1" applyFont="1" applyFill="1" applyAlignment="1">
      <alignment horizontal="right" vertical="top" wrapText="1"/>
    </xf>
    <xf numFmtId="49" fontId="10" fillId="2" borderId="0" xfId="0" applyNumberFormat="1" applyFont="1" applyFill="1" applyAlignment="1">
      <alignment horizontal="right" vertical="top" wrapText="1"/>
    </xf>
    <xf numFmtId="170" fontId="0" fillId="0" borderId="0" xfId="0" applyNumberFormat="1"/>
    <xf numFmtId="0" fontId="1" fillId="0" borderId="3" xfId="0" applyFont="1" applyBorder="1"/>
    <xf numFmtId="173" fontId="0" fillId="0" borderId="0" xfId="0" applyNumberFormat="1"/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vertical="top" wrapText="1"/>
    </xf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2" borderId="0" xfId="0" applyFont="1" applyFill="1" applyAlignment="1">
      <alignment horizontal="left" vertical="top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0"/>
  <tableStyles count="0"/>
  <colors>
    <mruColors>
      <color rgb="FFBCD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314325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4BEDE-0B47-4378-A4A2-BEA72E6F7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11</xdr:row>
      <xdr:rowOff>47625</xdr:rowOff>
    </xdr:from>
    <xdr:to>
      <xdr:col>2</xdr:col>
      <xdr:colOff>4295775</xdr:colOff>
      <xdr:row>11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C575DD-EEAB-4604-90EC-9715999E3667}"/>
            </a:ext>
          </a:extLst>
        </xdr:cNvPr>
        <xdr:cNvCxnSpPr/>
      </xdr:nvCxnSpPr>
      <xdr:spPr>
        <a:xfrm>
          <a:off x="676275" y="2381250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customProperty" Target="../customProperty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customProperty" Target="../customProperty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showRuler="0" workbookViewId="0"/>
  </sheetViews>
  <sheetFormatPr defaultColWidth="13.7109375" defaultRowHeight="12.75" x14ac:dyDescent="0.2"/>
  <cols>
    <col min="1" max="1" width="3" customWidth="1"/>
    <col min="2" max="2" width="6" customWidth="1"/>
    <col min="3" max="3" width="67.28515625" bestFit="1" customWidth="1"/>
    <col min="4" max="8" width="9.140625" customWidth="1"/>
    <col min="9" max="18" width="9.5703125" customWidth="1"/>
  </cols>
  <sheetData>
    <row r="1" spans="1:18" ht="14.1" customHeight="1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9.1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9.149999999999999" customHeight="1" x14ac:dyDescent="0.2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9.1" customHeight="1" x14ac:dyDescent="0.2">
      <c r="A11" s="3"/>
      <c r="B11" s="3"/>
      <c r="C11" s="2" t="str">
        <f>"TOMTOM FINANCIAL DATA PACK "&amp;'1. Key figures table'!C6</f>
        <v>TOMTOM FINANCIAL DATA PACK Q2 '22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3"/>
      <c r="Q11" s="3"/>
      <c r="R11" s="3"/>
    </row>
    <row r="12" spans="1:18" ht="14.1" customHeight="1" x14ac:dyDescent="0.2">
      <c r="A12" s="3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3"/>
      <c r="Q12" s="3"/>
      <c r="R12" s="3"/>
    </row>
    <row r="13" spans="1:18" ht="14.1" customHeight="1" x14ac:dyDescent="0.2">
      <c r="A13" s="3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3"/>
      <c r="Q13" s="3"/>
      <c r="R13" s="3"/>
    </row>
    <row r="14" spans="1:18" ht="14.1" customHeight="1" x14ac:dyDescent="0.2">
      <c r="A14" s="3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3"/>
      <c r="Q14" s="3"/>
      <c r="R14" s="3"/>
    </row>
    <row r="15" spans="1:18" ht="14.1" customHeight="1" x14ac:dyDescent="0.2">
      <c r="A15" s="3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3"/>
      <c r="Q15" s="3"/>
      <c r="R15" s="3"/>
    </row>
    <row r="16" spans="1:18" ht="14.1" customHeight="1" x14ac:dyDescent="0.2">
      <c r="A16" s="3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3"/>
    </row>
    <row r="17" spans="1:18" ht="14.1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</sheetData>
  <pageMargins left="0.75" right="0.75" top="1" bottom="1" header="0.5" footer="0.5"/>
  <customProperties>
    <customPr name="_pios_id" r:id="rId1"/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42" customWidth="1"/>
    <col min="3" max="6" width="18.140625" customWidth="1"/>
    <col min="7" max="10" width="9.5703125" customWidth="1"/>
  </cols>
  <sheetData>
    <row r="1" spans="1:10" ht="14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2.5" customHeight="1" x14ac:dyDescent="0.3">
      <c r="A2" s="3"/>
      <c r="B2" s="5" t="s">
        <v>197</v>
      </c>
      <c r="C2" s="3"/>
      <c r="D2" s="3"/>
      <c r="E2" s="3"/>
      <c r="F2" s="3"/>
      <c r="G2" s="3"/>
      <c r="H2" s="3"/>
      <c r="I2" s="3"/>
      <c r="J2" s="3"/>
    </row>
    <row r="3" spans="1:10" ht="14.1" customHeight="1" x14ac:dyDescent="0.2">
      <c r="A3" s="3"/>
      <c r="B3" s="6" t="str">
        <f>'1. Key figures table'!$B$3</f>
        <v>Second quarter and half year 2022 results</v>
      </c>
      <c r="C3" s="3"/>
      <c r="D3" s="3"/>
      <c r="E3" s="3"/>
      <c r="F3" s="3"/>
      <c r="G3" s="3"/>
      <c r="H3" s="3"/>
      <c r="I3" s="3"/>
      <c r="J3" s="3"/>
    </row>
    <row r="4" spans="1:10" ht="15" customHeight="1" thickBot="1" x14ac:dyDescent="0.25">
      <c r="A4" s="3"/>
      <c r="B4" s="7"/>
      <c r="C4" s="79"/>
      <c r="D4" s="79"/>
      <c r="E4" s="79"/>
      <c r="F4" s="79"/>
      <c r="G4" s="3"/>
      <c r="H4" s="3"/>
      <c r="I4" s="3"/>
      <c r="J4" s="3"/>
    </row>
    <row r="5" spans="1:10" x14ac:dyDescent="0.2">
      <c r="A5" s="3"/>
      <c r="B5" s="61"/>
      <c r="C5" s="385" t="s">
        <v>198</v>
      </c>
      <c r="D5" s="385" t="s">
        <v>198</v>
      </c>
      <c r="E5" s="386" t="s">
        <v>199</v>
      </c>
      <c r="F5" s="386" t="s">
        <v>199</v>
      </c>
      <c r="G5" s="3"/>
      <c r="H5" s="3"/>
      <c r="I5" s="3"/>
      <c r="J5" s="3"/>
    </row>
    <row r="6" spans="1:10" x14ac:dyDescent="0.2">
      <c r="A6" s="3"/>
      <c r="B6" s="92"/>
      <c r="C6" s="390" t="s">
        <v>200</v>
      </c>
      <c r="D6" s="390" t="s">
        <v>200</v>
      </c>
      <c r="E6" s="391" t="s">
        <v>201</v>
      </c>
      <c r="F6" s="391" t="s">
        <v>201</v>
      </c>
      <c r="G6" s="3"/>
      <c r="H6" s="3"/>
      <c r="I6" s="3"/>
      <c r="J6" s="3"/>
    </row>
    <row r="7" spans="1:10" ht="13.5" thickBot="1" x14ac:dyDescent="0.25">
      <c r="A7" s="3"/>
      <c r="B7" s="155"/>
      <c r="C7" s="297" t="s">
        <v>202</v>
      </c>
      <c r="D7" s="297" t="s">
        <v>49</v>
      </c>
      <c r="E7" s="298" t="s">
        <v>202</v>
      </c>
      <c r="F7" s="298" t="s">
        <v>49</v>
      </c>
      <c r="G7" s="3"/>
      <c r="H7" s="3"/>
      <c r="I7" s="3"/>
      <c r="J7" s="3"/>
    </row>
    <row r="8" spans="1:10" ht="16.7" customHeight="1" x14ac:dyDescent="0.2">
      <c r="A8" s="3"/>
      <c r="B8" s="11" t="s">
        <v>203</v>
      </c>
      <c r="C8" s="287">
        <v>300000000</v>
      </c>
      <c r="D8" s="98">
        <v>60000000</v>
      </c>
      <c r="E8" s="288">
        <v>300000000</v>
      </c>
      <c r="F8" s="97">
        <v>60000000</v>
      </c>
      <c r="G8" s="3"/>
      <c r="H8" s="3"/>
      <c r="I8" s="3"/>
      <c r="J8" s="3"/>
    </row>
    <row r="9" spans="1:10" ht="14.1" customHeight="1" x14ac:dyDescent="0.2">
      <c r="A9" s="80"/>
      <c r="B9" s="16" t="s">
        <v>204</v>
      </c>
      <c r="C9" s="289">
        <v>150000000</v>
      </c>
      <c r="D9" s="115">
        <v>30000000</v>
      </c>
      <c r="E9" s="290">
        <v>150000000</v>
      </c>
      <c r="F9" s="114">
        <v>30000000</v>
      </c>
      <c r="G9" s="80"/>
      <c r="H9" s="80"/>
      <c r="I9" s="3"/>
      <c r="J9" s="3"/>
    </row>
    <row r="10" spans="1:10" ht="15" customHeight="1" x14ac:dyDescent="0.2">
      <c r="A10" s="3"/>
      <c r="B10" s="20" t="s">
        <v>205</v>
      </c>
      <c r="C10" s="291">
        <v>450000000</v>
      </c>
      <c r="D10" s="183">
        <v>90000000</v>
      </c>
      <c r="E10" s="292">
        <v>450000000</v>
      </c>
      <c r="F10" s="184">
        <v>90000000</v>
      </c>
      <c r="G10" s="3"/>
      <c r="H10" s="3"/>
      <c r="I10" s="3"/>
      <c r="J10" s="3"/>
    </row>
    <row r="11" spans="1:10" ht="14.1" customHeight="1" x14ac:dyDescent="0.2">
      <c r="A11" s="3"/>
      <c r="B11" s="48"/>
      <c r="C11" s="157"/>
      <c r="D11" s="157"/>
      <c r="E11" s="85"/>
      <c r="F11" s="85"/>
      <c r="G11" s="3"/>
      <c r="H11" s="3"/>
      <c r="I11" s="3"/>
      <c r="J11" s="3"/>
    </row>
    <row r="12" spans="1:10" ht="14.1" customHeight="1" x14ac:dyDescent="0.2">
      <c r="A12" s="80"/>
      <c r="B12" s="78" t="s">
        <v>206</v>
      </c>
      <c r="C12" s="138"/>
      <c r="D12" s="138"/>
      <c r="E12" s="137"/>
      <c r="F12" s="137"/>
      <c r="G12" s="80"/>
      <c r="H12" s="80"/>
      <c r="I12" s="3"/>
      <c r="J12" s="3"/>
    </row>
    <row r="13" spans="1:10" ht="14.1" customHeight="1" x14ac:dyDescent="0.2">
      <c r="A13" s="3"/>
      <c r="B13" s="3" t="s">
        <v>203</v>
      </c>
      <c r="C13" s="293">
        <v>132366672</v>
      </c>
      <c r="D13" s="128">
        <v>26473000</v>
      </c>
      <c r="E13" s="294">
        <v>132366672</v>
      </c>
      <c r="F13" s="127">
        <v>26473000</v>
      </c>
      <c r="G13" s="80"/>
      <c r="H13" s="80"/>
      <c r="I13" s="3"/>
      <c r="J13" s="3"/>
    </row>
    <row r="14" spans="1:10" ht="16.7" customHeight="1" x14ac:dyDescent="0.2">
      <c r="A14" s="3"/>
      <c r="B14" s="79" t="s">
        <v>207</v>
      </c>
      <c r="C14" s="295">
        <v>4242600</v>
      </c>
      <c r="D14" s="297"/>
      <c r="E14" s="296">
        <v>5417122</v>
      </c>
      <c r="F14" s="298"/>
      <c r="G14" s="3"/>
      <c r="H14" s="3"/>
      <c r="I14" s="3"/>
      <c r="J14" s="3"/>
    </row>
    <row r="15" spans="1:10" ht="14.1" customHeight="1" x14ac:dyDescent="0.2">
      <c r="A15" s="3"/>
      <c r="B15" s="299"/>
      <c r="C15" s="300"/>
      <c r="D15" s="300"/>
      <c r="E15" s="300"/>
      <c r="F15" s="300"/>
      <c r="G15" s="3"/>
      <c r="H15" s="3"/>
      <c r="I15" s="3"/>
      <c r="J15" s="3"/>
    </row>
    <row r="16" spans="1:10" x14ac:dyDescent="0.2">
      <c r="A16" s="3"/>
      <c r="C16" s="394"/>
    </row>
    <row r="17" spans="1:2" x14ac:dyDescent="0.2">
      <c r="A17" s="3"/>
    </row>
    <row r="18" spans="1:2" x14ac:dyDescent="0.2">
      <c r="A18" s="3"/>
    </row>
    <row r="19" spans="1:2" x14ac:dyDescent="0.2">
      <c r="A19" s="3"/>
    </row>
    <row r="20" spans="1:2" x14ac:dyDescent="0.2">
      <c r="A20" s="3"/>
    </row>
    <row r="21" spans="1:2" x14ac:dyDescent="0.2">
      <c r="A21" s="3"/>
    </row>
    <row r="22" spans="1:2" x14ac:dyDescent="0.2">
      <c r="A22" s="336"/>
    </row>
    <row r="23" spans="1:2" x14ac:dyDescent="0.2">
      <c r="B23" s="384"/>
    </row>
  </sheetData>
  <pageMargins left="0.75" right="0.75" top="1" bottom="1" header="0.5" footer="0.5"/>
  <pageSetup orientation="portrait" horizontalDpi="300" verticalDpi="300" r:id="rId1"/>
  <customProperties>
    <customPr name="_pios_id" r:id="rId2"/>
    <customPr name="EpmWorksheetKeyString_GU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88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64.5703125" customWidth="1"/>
    <col min="3" max="8" width="10.5703125" customWidth="1"/>
  </cols>
  <sheetData>
    <row r="1" spans="1:23" ht="16.7" customHeight="1" x14ac:dyDescent="0.2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">
      <c r="A2" s="3"/>
      <c r="B2" s="396" t="s">
        <v>208</v>
      </c>
      <c r="C2" s="396"/>
      <c r="D2" s="39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7" customHeight="1" x14ac:dyDescent="0.2">
      <c r="A3" s="3"/>
      <c r="B3" s="6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7" customHeight="1" x14ac:dyDescent="0.2">
      <c r="A4" s="3"/>
      <c r="B4" s="7"/>
      <c r="C4" s="301"/>
      <c r="D4" s="301"/>
      <c r="E4" s="301"/>
      <c r="F4" s="301"/>
      <c r="G4" s="301"/>
      <c r="H4" s="30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7" customHeight="1" x14ac:dyDescent="0.2">
      <c r="A5" s="3"/>
      <c r="B5" s="8" t="s">
        <v>49</v>
      </c>
      <c r="C5" s="10" t="s">
        <v>50</v>
      </c>
      <c r="D5" s="10" t="s">
        <v>4</v>
      </c>
      <c r="E5" s="10" t="s">
        <v>51</v>
      </c>
      <c r="F5" s="10" t="s">
        <v>52</v>
      </c>
      <c r="G5" s="10" t="s">
        <v>53</v>
      </c>
      <c r="H5" s="9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7" customHeight="1" x14ac:dyDescent="0.2">
      <c r="A6" s="3"/>
      <c r="B6" s="257" t="s">
        <v>209</v>
      </c>
      <c r="C6" s="112">
        <f>'2. Cons Stat of Income'!C11</f>
        <v>131191000</v>
      </c>
      <c r="D6" s="112">
        <f>'2. Cons Stat of Income'!D11</f>
        <v>133102000</v>
      </c>
      <c r="E6" s="112">
        <f>'2. Cons Stat of Income'!E11</f>
        <v>127469000</v>
      </c>
      <c r="F6" s="112">
        <f>'2. Cons Stat of Income'!F11</f>
        <v>115164000</v>
      </c>
      <c r="G6" s="112">
        <f>'2. Cons Stat of Income'!G11</f>
        <v>128449000</v>
      </c>
      <c r="H6" s="113">
        <f>'2. Cons Stat of Income'!H11</f>
        <v>132578000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7" customHeight="1" x14ac:dyDescent="0.2">
      <c r="A7" s="3"/>
      <c r="B7" s="1" t="s">
        <v>40</v>
      </c>
      <c r="C7" s="302">
        <f>'2. Cons Stat of Income'!C7</f>
        <v>62654000</v>
      </c>
      <c r="D7" s="302">
        <f>'2. Cons Stat of Income'!D7</f>
        <v>60983000</v>
      </c>
      <c r="E7" s="302">
        <f>'2. Cons Stat of Income'!E7</f>
        <v>52368000</v>
      </c>
      <c r="F7" s="302">
        <f>'2. Cons Stat of Income'!F7</f>
        <v>47063000</v>
      </c>
      <c r="G7" s="302">
        <f>'2. Cons Stat of Income'!G7</f>
        <v>60511000</v>
      </c>
      <c r="H7" s="128">
        <f>'2. Cons Stat of Income'!H7</f>
        <v>59951000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6.7" customHeight="1" x14ac:dyDescent="0.2">
      <c r="A8" s="3"/>
      <c r="B8" s="1" t="s">
        <v>41</v>
      </c>
      <c r="C8" s="302">
        <f>'2. Cons Stat of Income'!C8</f>
        <v>42142000</v>
      </c>
      <c r="D8" s="302">
        <f>'2. Cons Stat of Income'!D8</f>
        <v>42267000</v>
      </c>
      <c r="E8" s="302">
        <f>'2. Cons Stat of Income'!E8</f>
        <v>42994000</v>
      </c>
      <c r="F8" s="302">
        <f>'2. Cons Stat of Income'!F8</f>
        <v>43513000</v>
      </c>
      <c r="G8" s="302">
        <f>'2. Cons Stat of Income'!G8</f>
        <v>44733000</v>
      </c>
      <c r="H8" s="128">
        <f>'2. Cons Stat of Income'!H8</f>
        <v>45344000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7" customHeight="1" x14ac:dyDescent="0.2">
      <c r="A9" s="80"/>
      <c r="B9" s="1" t="s">
        <v>9</v>
      </c>
      <c r="C9" s="302">
        <f>'2. Cons Stat of Income'!C10</f>
        <v>26395000</v>
      </c>
      <c r="D9" s="302">
        <f>'2. Cons Stat of Income'!D10</f>
        <v>29853000</v>
      </c>
      <c r="E9" s="302">
        <f>'2. Cons Stat of Income'!E10</f>
        <v>32108000</v>
      </c>
      <c r="F9" s="302">
        <f>'2. Cons Stat of Income'!F10</f>
        <v>24586000</v>
      </c>
      <c r="G9" s="302">
        <f>'2. Cons Stat of Income'!G10</f>
        <v>23205000</v>
      </c>
      <c r="H9" s="128">
        <f>'2. Cons Stat of Income'!H10</f>
        <v>27283000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5.85" customHeight="1" x14ac:dyDescent="0.2">
      <c r="A10" s="3"/>
      <c r="B10" s="1"/>
      <c r="C10" s="3"/>
      <c r="D10" s="99"/>
      <c r="E10" s="99"/>
      <c r="F10" s="99"/>
      <c r="G10" s="3"/>
      <c r="H10" s="14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7" customHeight="1" x14ac:dyDescent="0.2">
      <c r="A11" s="3"/>
      <c r="B11" s="147" t="s">
        <v>210</v>
      </c>
      <c r="C11" s="303">
        <f t="shared" ref="C11:H11" si="0">SUM(C12:C14)</f>
        <v>-5044000</v>
      </c>
      <c r="D11" s="303">
        <f t="shared" si="0"/>
        <v>-14293000</v>
      </c>
      <c r="E11" s="303">
        <f t="shared" si="0"/>
        <v>45974000</v>
      </c>
      <c r="F11" s="303">
        <f t="shared" si="0"/>
        <v>9004000</v>
      </c>
      <c r="G11" s="304">
        <f t="shared" si="0"/>
        <v>-5944000</v>
      </c>
      <c r="H11" s="202">
        <f t="shared" si="0"/>
        <v>-4441000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7" customHeight="1" x14ac:dyDescent="0.2">
      <c r="A12" s="80"/>
      <c r="B12" s="1" t="s">
        <v>40</v>
      </c>
      <c r="C12" s="210">
        <f>'4. Cons Balance Sheet'!D57-'4. Cons Balance Sheet'!C57</f>
        <v>11744000</v>
      </c>
      <c r="D12" s="210">
        <f>'4. Cons Balance Sheet'!E57-'4. Cons Balance Sheet'!D57</f>
        <v>2133000</v>
      </c>
      <c r="E12" s="210">
        <f>'4. Cons Balance Sheet'!F57-'4. Cons Balance Sheet'!E57</f>
        <v>5779000</v>
      </c>
      <c r="F12" s="210">
        <f>'4. Cons Balance Sheet'!G57-'4. Cons Balance Sheet'!F57</f>
        <v>23587000</v>
      </c>
      <c r="G12" s="302">
        <f>'4. Cons Balance Sheet'!H57-'4. Cons Balance Sheet'!G57</f>
        <v>7851000</v>
      </c>
      <c r="H12" s="128">
        <f>'4. Cons Balance Sheet'!I57-'4. Cons Balance Sheet'!H57</f>
        <v>10551000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7" customHeight="1" x14ac:dyDescent="0.2">
      <c r="A13" s="3"/>
      <c r="B13" s="1" t="s">
        <v>41</v>
      </c>
      <c r="C13" s="210">
        <f>'4. Cons Balance Sheet'!D58-'4. Cons Balance Sheet'!C58</f>
        <v>-11225000</v>
      </c>
      <c r="D13" s="210">
        <f>'4. Cons Balance Sheet'!E58-'4. Cons Balance Sheet'!D58</f>
        <v>-12547000</v>
      </c>
      <c r="E13" s="210">
        <f>'4. Cons Balance Sheet'!F58-'4. Cons Balance Sheet'!E58</f>
        <v>43088000</v>
      </c>
      <c r="F13" s="210">
        <f>'4. Cons Balance Sheet'!G58-'4. Cons Balance Sheet'!F58</f>
        <v>-12658000</v>
      </c>
      <c r="G13" s="302">
        <f>'4. Cons Balance Sheet'!H58-'4. Cons Balance Sheet'!G58</f>
        <v>-11033000</v>
      </c>
      <c r="H13" s="128">
        <f>'4. Cons Balance Sheet'!I58-'4. Cons Balance Sheet'!H58</f>
        <v>-14484000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7" customHeight="1" x14ac:dyDescent="0.2">
      <c r="A14" s="3"/>
      <c r="B14" s="1" t="s">
        <v>9</v>
      </c>
      <c r="C14" s="210">
        <f>'4. Cons Balance Sheet'!D59-'4. Cons Balance Sheet'!C59</f>
        <v>-5563000</v>
      </c>
      <c r="D14" s="210">
        <f>'4. Cons Balance Sheet'!E59-'4. Cons Balance Sheet'!D59</f>
        <v>-3879000</v>
      </c>
      <c r="E14" s="210">
        <f>'4. Cons Balance Sheet'!F59-'4. Cons Balance Sheet'!E59</f>
        <v>-2893000</v>
      </c>
      <c r="F14" s="210">
        <f>'4. Cons Balance Sheet'!G59-'4. Cons Balance Sheet'!F59</f>
        <v>-1925000</v>
      </c>
      <c r="G14" s="302">
        <f>'4. Cons Balance Sheet'!H59-'4. Cons Balance Sheet'!G59</f>
        <v>-2762000</v>
      </c>
      <c r="H14" s="128">
        <f>'4. Cons Balance Sheet'!I59-'4. Cons Balance Sheet'!H59</f>
        <v>-508000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5.85" customHeight="1" x14ac:dyDescent="0.2">
      <c r="A15" s="3"/>
      <c r="B15" s="169"/>
      <c r="C15" s="251"/>
      <c r="D15" s="169"/>
      <c r="E15" s="169"/>
      <c r="F15" s="169"/>
      <c r="G15" s="251"/>
      <c r="H15" s="19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7" customHeight="1" x14ac:dyDescent="0.2">
      <c r="A16" s="3"/>
      <c r="B16" s="190" t="s">
        <v>211</v>
      </c>
      <c r="C16" s="305">
        <f t="shared" ref="C16:H16" si="1">C11+C6</f>
        <v>126147000</v>
      </c>
      <c r="D16" s="218">
        <f t="shared" si="1"/>
        <v>118809000</v>
      </c>
      <c r="E16" s="218">
        <f t="shared" si="1"/>
        <v>173443000</v>
      </c>
      <c r="F16" s="218">
        <f t="shared" si="1"/>
        <v>124168000</v>
      </c>
      <c r="G16" s="305">
        <f t="shared" si="1"/>
        <v>122505000</v>
      </c>
      <c r="H16" s="192">
        <f t="shared" si="1"/>
        <v>128137000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7" customHeight="1" x14ac:dyDescent="0.2">
      <c r="A17" s="3"/>
      <c r="B17" s="1" t="s">
        <v>40</v>
      </c>
      <c r="C17" s="302">
        <f t="shared" ref="C17:H19" si="2">C7+C12</f>
        <v>74398000</v>
      </c>
      <c r="D17" s="210">
        <f t="shared" si="2"/>
        <v>63116000</v>
      </c>
      <c r="E17" s="210">
        <f t="shared" si="2"/>
        <v>58147000</v>
      </c>
      <c r="F17" s="210">
        <f t="shared" si="2"/>
        <v>70650000</v>
      </c>
      <c r="G17" s="210">
        <f t="shared" si="2"/>
        <v>68362000</v>
      </c>
      <c r="H17" s="128">
        <f t="shared" si="2"/>
        <v>70502000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7" customHeight="1" x14ac:dyDescent="0.2">
      <c r="A18" s="3"/>
      <c r="B18" s="1" t="s">
        <v>41</v>
      </c>
      <c r="C18" s="302">
        <f t="shared" si="2"/>
        <v>30917000</v>
      </c>
      <c r="D18" s="210">
        <f t="shared" si="2"/>
        <v>29720000</v>
      </c>
      <c r="E18" s="210">
        <f t="shared" si="2"/>
        <v>86082000</v>
      </c>
      <c r="F18" s="210">
        <f t="shared" si="2"/>
        <v>30855000</v>
      </c>
      <c r="G18" s="210">
        <f t="shared" si="2"/>
        <v>33700000</v>
      </c>
      <c r="H18" s="128">
        <f t="shared" si="2"/>
        <v>30860000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7" customHeight="1" x14ac:dyDescent="0.2">
      <c r="A19" s="3"/>
      <c r="B19" s="1" t="s">
        <v>9</v>
      </c>
      <c r="C19" s="302">
        <f t="shared" si="2"/>
        <v>20832000</v>
      </c>
      <c r="D19" s="210">
        <f t="shared" si="2"/>
        <v>25974000</v>
      </c>
      <c r="E19" s="210">
        <f t="shared" si="2"/>
        <v>29215000</v>
      </c>
      <c r="F19" s="210">
        <f t="shared" si="2"/>
        <v>22661000</v>
      </c>
      <c r="G19" s="210">
        <f t="shared" si="2"/>
        <v>20443000</v>
      </c>
      <c r="H19" s="128">
        <f t="shared" si="2"/>
        <v>26775000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5.85" customHeight="1" x14ac:dyDescent="0.2">
      <c r="A20" s="3"/>
      <c r="B20" s="1"/>
      <c r="C20" s="3"/>
      <c r="D20" s="99"/>
      <c r="E20" s="99"/>
      <c r="F20" s="99"/>
      <c r="G20" s="99"/>
      <c r="H20" s="14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7" customHeight="1" x14ac:dyDescent="0.2">
      <c r="A21" s="3"/>
      <c r="B21" s="1" t="s">
        <v>54</v>
      </c>
      <c r="C21" s="302">
        <f>'2. Cons Stat of Income'!C12</f>
        <v>24681000</v>
      </c>
      <c r="D21" s="210">
        <f>'2. Cons Stat of Income'!D12</f>
        <v>30367000</v>
      </c>
      <c r="E21" s="210">
        <f>'2. Cons Stat of Income'!E12</f>
        <v>23842000</v>
      </c>
      <c r="F21" s="210">
        <f>'2. Cons Stat of Income'!F12</f>
        <v>20931000</v>
      </c>
      <c r="G21" s="210">
        <f>'2. Cons Stat of Income'!G12</f>
        <v>19313000</v>
      </c>
      <c r="H21" s="128">
        <f>'2. Cons Stat of Income'!H12</f>
        <v>22825000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5.85" customHeight="1" x14ac:dyDescent="0.2">
      <c r="A22" s="336"/>
      <c r="B22" s="169"/>
      <c r="C22" s="251"/>
      <c r="D22" s="169"/>
      <c r="E22" s="169"/>
      <c r="F22" s="169"/>
      <c r="G22" s="169"/>
      <c r="H22" s="30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.7" customHeight="1" x14ac:dyDescent="0.2">
      <c r="B23" s="190" t="s">
        <v>212</v>
      </c>
      <c r="C23" s="305">
        <f t="shared" ref="C23:H23" si="3">C16-C21</f>
        <v>101466000</v>
      </c>
      <c r="D23" s="218">
        <f t="shared" si="3"/>
        <v>88442000</v>
      </c>
      <c r="E23" s="218">
        <f t="shared" si="3"/>
        <v>149601000</v>
      </c>
      <c r="F23" s="218">
        <f t="shared" si="3"/>
        <v>103237000</v>
      </c>
      <c r="G23" s="218">
        <f t="shared" si="3"/>
        <v>103192000</v>
      </c>
      <c r="H23" s="192">
        <f t="shared" si="3"/>
        <v>105312000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5.85" customHeight="1" x14ac:dyDescent="0.2">
      <c r="B24" s="169"/>
      <c r="C24" s="251"/>
      <c r="D24" s="169"/>
      <c r="E24" s="169"/>
      <c r="F24" s="169"/>
      <c r="G24" s="169"/>
      <c r="H24" s="19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7" customHeight="1" x14ac:dyDescent="0.2">
      <c r="B25" s="190" t="s">
        <v>213</v>
      </c>
      <c r="C25" s="305">
        <f t="shared" ref="C25:H25" si="4">SUM(C26:C28)</f>
        <v>106161000</v>
      </c>
      <c r="D25" s="218">
        <f t="shared" si="4"/>
        <v>111323000</v>
      </c>
      <c r="E25" s="218">
        <f t="shared" si="4"/>
        <v>115314000</v>
      </c>
      <c r="F25" s="218">
        <f t="shared" si="4"/>
        <v>121886000</v>
      </c>
      <c r="G25" s="218">
        <f t="shared" si="4"/>
        <v>123622000</v>
      </c>
      <c r="H25" s="192">
        <f t="shared" si="4"/>
        <v>155471000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7" customHeight="1" x14ac:dyDescent="0.2">
      <c r="B26" s="1" t="s">
        <v>214</v>
      </c>
      <c r="C26" s="302">
        <f>'2. Cons Stat of Income'!C20-'5. Cons Stat of CF'!C8</f>
        <v>99230000</v>
      </c>
      <c r="D26" s="210">
        <f>'2. Cons Stat of Income'!D20-'5. Cons Stat of CF'!D8</f>
        <v>105039000</v>
      </c>
      <c r="E26" s="210">
        <f>'2. Cons Stat of Income'!E20-'5. Cons Stat of CF'!E8</f>
        <v>108961000</v>
      </c>
      <c r="F26" s="210">
        <f>'2. Cons Stat of Income'!F20-'5. Cons Stat of CF'!F8</f>
        <v>113395000</v>
      </c>
      <c r="G26" s="210">
        <f>'2. Cons Stat of Income'!G20-'5. Cons Stat of CF'!G8</f>
        <v>113725000</v>
      </c>
      <c r="H26" s="128">
        <f>'2. Cons Stat of Income'!H20-'5. Cons Stat of CF'!H8</f>
        <v>150850000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7" customHeight="1" x14ac:dyDescent="0.2">
      <c r="B27" s="1" t="s">
        <v>215</v>
      </c>
      <c r="C27" s="302">
        <f>-('5. Cons Stat of CF'!C23+'5. Cons Stat of CF'!C24)</f>
        <v>3117000</v>
      </c>
      <c r="D27" s="210">
        <f>-('5. Cons Stat of CF'!D23+'5. Cons Stat of CF'!D24)</f>
        <v>2732000</v>
      </c>
      <c r="E27" s="210">
        <f>-('5. Cons Stat of CF'!E23+'5. Cons Stat of CF'!E24)</f>
        <v>2612000</v>
      </c>
      <c r="F27" s="210">
        <f>-('5. Cons Stat of CF'!F23+'5. Cons Stat of CF'!F24)</f>
        <v>4813000</v>
      </c>
      <c r="G27" s="210">
        <f>-('5. Cons Stat of CF'!G23+'5. Cons Stat of CF'!G24)</f>
        <v>6311000</v>
      </c>
      <c r="H27" s="128">
        <f>-('5. Cons Stat of CF'!H23+'5. Cons Stat of CF'!H24)</f>
        <v>1022000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7" customHeight="1" x14ac:dyDescent="0.2">
      <c r="B28" s="1" t="s">
        <v>216</v>
      </c>
      <c r="C28" s="302">
        <f>-'5. Cons Stat of CF'!C29</f>
        <v>3814000</v>
      </c>
      <c r="D28" s="210">
        <f>-'5. Cons Stat of CF'!D29</f>
        <v>3552000</v>
      </c>
      <c r="E28" s="210">
        <f>-'5. Cons Stat of CF'!E29</f>
        <v>3741000</v>
      </c>
      <c r="F28" s="210">
        <f>-'5. Cons Stat of CF'!F29</f>
        <v>3678000</v>
      </c>
      <c r="G28" s="210">
        <f>-'5. Cons Stat of CF'!G29</f>
        <v>3586000</v>
      </c>
      <c r="H28" s="128">
        <f>-'5. Cons Stat of CF'!H29</f>
        <v>3599000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5.85" customHeight="1" x14ac:dyDescent="0.2">
      <c r="B29" s="169"/>
      <c r="C29" s="251"/>
      <c r="D29" s="169"/>
      <c r="E29" s="169"/>
      <c r="F29" s="169"/>
      <c r="G29" s="169"/>
      <c r="H29" s="30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7" customHeight="1" x14ac:dyDescent="0.2">
      <c r="B30" s="307" t="s">
        <v>217</v>
      </c>
      <c r="C30" s="308">
        <f t="shared" ref="C30:H30" si="5">C23-C25</f>
        <v>-4695000</v>
      </c>
      <c r="D30" s="309">
        <f t="shared" si="5"/>
        <v>-22881000</v>
      </c>
      <c r="E30" s="309">
        <f t="shared" si="5"/>
        <v>34287000</v>
      </c>
      <c r="F30" s="309">
        <f t="shared" si="5"/>
        <v>-18649000</v>
      </c>
      <c r="G30" s="309">
        <f t="shared" si="5"/>
        <v>-20430000</v>
      </c>
      <c r="H30" s="310">
        <f t="shared" si="5"/>
        <v>-50159000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7" customHeight="1" x14ac:dyDescent="0.2">
      <c r="B31" s="256"/>
      <c r="C31" s="311"/>
      <c r="D31" s="256"/>
      <c r="E31" s="256"/>
      <c r="F31" s="256"/>
      <c r="G31" s="311"/>
      <c r="H31" s="3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7" customHeight="1" x14ac:dyDescent="0.2">
      <c r="B32" s="1"/>
      <c r="C32" s="3"/>
      <c r="D32" s="99"/>
      <c r="E32" s="99"/>
      <c r="F32" s="99"/>
      <c r="G32" s="3"/>
      <c r="H32" s="20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 ht="16.7" customHeight="1" x14ac:dyDescent="0.2">
      <c r="B33" s="165" t="s">
        <v>218</v>
      </c>
      <c r="C33" s="3"/>
      <c r="D33" s="99"/>
      <c r="E33" s="99"/>
      <c r="F33" s="99"/>
      <c r="G33" s="3"/>
      <c r="H33" s="20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6.7" customHeight="1" x14ac:dyDescent="0.2">
      <c r="B34" s="195" t="s">
        <v>219</v>
      </c>
      <c r="C34" s="313"/>
      <c r="D34" s="195"/>
      <c r="E34" s="195"/>
      <c r="F34" s="195"/>
      <c r="G34" s="313"/>
      <c r="H34" s="31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6.7" customHeight="1" x14ac:dyDescent="0.2">
      <c r="B35" s="256" t="s">
        <v>220</v>
      </c>
      <c r="C35" s="315">
        <f>SUM('5. Cons Stat of CF'!C13:C15)-C11</f>
        <v>-6321000</v>
      </c>
      <c r="D35" s="316">
        <f>SUM('5. Cons Stat of CF'!D13:D15)-D11</f>
        <v>8763000</v>
      </c>
      <c r="E35" s="316">
        <f>SUM('5. Cons Stat of CF'!E13:E15)-E11</f>
        <v>-51568000</v>
      </c>
      <c r="F35" s="316">
        <f>SUM('5. Cons Stat of CF'!F13:F15)-F11</f>
        <v>72429000</v>
      </c>
      <c r="G35" s="315">
        <f>SUM('5. Cons Stat of CF'!G13:G15)-G11</f>
        <v>-7509000</v>
      </c>
      <c r="H35" s="229">
        <f>SUM('5. Cons Stat of CF'!H13:H15)-H11</f>
        <v>10334000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ht="16.7" customHeight="1" x14ac:dyDescent="0.2">
      <c r="B36" s="1" t="s">
        <v>221</v>
      </c>
      <c r="C36" s="302">
        <f>SUM('5. Cons Stat of CF'!C18:C20)</f>
        <v>-2134000</v>
      </c>
      <c r="D36" s="210">
        <f>SUM('5. Cons Stat of CF'!D18:D20)</f>
        <v>-1280000</v>
      </c>
      <c r="E36" s="210">
        <f>SUM('5. Cons Stat of CF'!E18:E20)</f>
        <v>-1513000</v>
      </c>
      <c r="F36" s="210">
        <f>SUM('5. Cons Stat of CF'!F18:F20)</f>
        <v>-4032000</v>
      </c>
      <c r="G36" s="302">
        <f>SUM('5. Cons Stat of CF'!G18:G20)</f>
        <v>-1467000</v>
      </c>
      <c r="H36" s="245">
        <f>SUM('5. Cons Stat of CF'!H18:H20)</f>
        <v>-588000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6.7" customHeight="1" x14ac:dyDescent="0.2">
      <c r="B37" s="1" t="s">
        <v>216</v>
      </c>
      <c r="C37" s="302">
        <f>-'5. Cons Stat of CF'!C29</f>
        <v>3814000</v>
      </c>
      <c r="D37" s="302">
        <f>-'5. Cons Stat of CF'!D29</f>
        <v>3552000</v>
      </c>
      <c r="E37" s="302">
        <f>-'5. Cons Stat of CF'!E29</f>
        <v>3741000</v>
      </c>
      <c r="F37" s="302">
        <f>-'5. Cons Stat of CF'!F29</f>
        <v>3678000</v>
      </c>
      <c r="G37" s="302">
        <f>-'5. Cons Stat of CF'!G29</f>
        <v>3586000</v>
      </c>
      <c r="H37" s="128">
        <f>-'5. Cons Stat of CF'!H29</f>
        <v>3599000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6.7" customHeight="1" x14ac:dyDescent="0.2">
      <c r="B38" s="1" t="s">
        <v>222</v>
      </c>
      <c r="C38" s="302">
        <f>'5. Cons Stat of CF'!C7+'5. Cons Stat of CF'!C9+'5. Cons Stat of CF'!C10+'5. Cons Stat of CF'!C11</f>
        <v>5439000</v>
      </c>
      <c r="D38" s="302">
        <f>'5. Cons Stat of CF'!D7+'5. Cons Stat of CF'!D9+'5. Cons Stat of CF'!D10+'5. Cons Stat of CF'!D11</f>
        <v>-3944000</v>
      </c>
      <c r="E38" s="302">
        <f>'5. Cons Stat of CF'!E7+'5. Cons Stat of CF'!E9+'5. Cons Stat of CF'!E10+'5. Cons Stat of CF'!E11</f>
        <v>1544000</v>
      </c>
      <c r="F38" s="302">
        <f>'5. Cons Stat of CF'!F7+'5. Cons Stat of CF'!F9+'5. Cons Stat of CF'!F10+'5. Cons Stat of CF'!F11</f>
        <v>3279000</v>
      </c>
      <c r="G38" s="302">
        <f>'5. Cons Stat of CF'!G7+'5. Cons Stat of CF'!G9+'5. Cons Stat of CF'!G10+'5. Cons Stat of CF'!G11</f>
        <v>2576000</v>
      </c>
      <c r="H38" s="128">
        <f>'5. Cons Stat of CF'!H7+'5. Cons Stat of CF'!H9+'5. Cons Stat of CF'!H10+'5. Cons Stat of CF'!H11</f>
        <v>36990000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ht="16.7" customHeight="1" x14ac:dyDescent="0.2">
      <c r="B39" s="307" t="s">
        <v>223</v>
      </c>
      <c r="C39" s="308">
        <f t="shared" ref="C39:H39" si="6">C30+SUM(C35:C38)</f>
        <v>-3897000</v>
      </c>
      <c r="D39" s="308">
        <f t="shared" si="6"/>
        <v>-15790000</v>
      </c>
      <c r="E39" s="308">
        <f t="shared" si="6"/>
        <v>-13509000</v>
      </c>
      <c r="F39" s="308">
        <f t="shared" si="6"/>
        <v>56705000</v>
      </c>
      <c r="G39" s="308">
        <f t="shared" si="6"/>
        <v>-23244000</v>
      </c>
      <c r="H39" s="310">
        <f t="shared" si="6"/>
        <v>176000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ht="16.7" customHeight="1" x14ac:dyDescent="0.2">
      <c r="B40" s="1"/>
      <c r="C40" s="3"/>
      <c r="D40" s="3"/>
      <c r="E40" s="3"/>
      <c r="F40" s="3"/>
      <c r="G40" s="3"/>
      <c r="H40" s="1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ht="16.7" customHeight="1" x14ac:dyDescent="0.2">
      <c r="B41" s="195" t="s">
        <v>224</v>
      </c>
      <c r="C41" s="251"/>
      <c r="D41" s="251"/>
      <c r="E41" s="251"/>
      <c r="F41" s="251"/>
      <c r="G41" s="251"/>
      <c r="H41" s="31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ht="16.7" customHeight="1" x14ac:dyDescent="0.2">
      <c r="B42" s="256" t="s">
        <v>216</v>
      </c>
      <c r="C42" s="315">
        <f>'5. Cons Stat of CF'!C29</f>
        <v>-3814000</v>
      </c>
      <c r="D42" s="315">
        <f>'5. Cons Stat of CF'!D29</f>
        <v>-3552000</v>
      </c>
      <c r="E42" s="315">
        <f>'5. Cons Stat of CF'!E29</f>
        <v>-3741000</v>
      </c>
      <c r="F42" s="315">
        <f>'5. Cons Stat of CF'!F29</f>
        <v>-3678000</v>
      </c>
      <c r="G42" s="315">
        <f>'5. Cons Stat of CF'!G29</f>
        <v>-3586000</v>
      </c>
      <c r="H42" s="229">
        <f>'5. Cons Stat of CF'!H29</f>
        <v>-3599000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ht="16.7" customHeight="1" x14ac:dyDescent="0.2">
      <c r="B43" s="1" t="s">
        <v>225</v>
      </c>
      <c r="C43" s="302">
        <f>SUM('5. Cons Stat of CF'!C25:C25)+SUM('5. Cons Stat of CF'!C30:C31)</f>
        <v>-16717000</v>
      </c>
      <c r="D43" s="302">
        <f>SUM('5. Cons Stat of CF'!D25:D25)+SUM('5. Cons Stat of CF'!D30:D31)</f>
        <v>-12246000</v>
      </c>
      <c r="E43" s="302">
        <f>SUM('5. Cons Stat of CF'!E25:E25)+SUM('5. Cons Stat of CF'!E30:E31)</f>
        <v>228000</v>
      </c>
      <c r="F43" s="302">
        <f>SUM('5. Cons Stat of CF'!F25:F25)+SUM('5. Cons Stat of CF'!F30:F31)</f>
        <v>231000</v>
      </c>
      <c r="G43" s="302">
        <f>SUM('5. Cons Stat of CF'!G25:G25)+SUM('5. Cons Stat of CF'!G30:G31)</f>
        <v>1464000</v>
      </c>
      <c r="H43" s="128">
        <f>SUM('5. Cons Stat of CF'!H25:H25)+SUM('5. Cons Stat of CF'!H30:H31)</f>
        <v>1874000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6.7" customHeight="1" x14ac:dyDescent="0.2">
      <c r="B44" s="169" t="s">
        <v>226</v>
      </c>
      <c r="C44" s="217">
        <v>3948000</v>
      </c>
      <c r="D44" s="317">
        <f>'5. Cons Stat of CF'!D36+('4. Cons Balance Sheet'!E20-'4. Cons Balance Sheet'!D20+'5. Cons Stat of CF'!D26)</f>
        <v>-1474000</v>
      </c>
      <c r="E44" s="317">
        <f>'5. Cons Stat of CF'!E36+('4. Cons Balance Sheet'!F20-'4. Cons Balance Sheet'!E20+'5. Cons Stat of CF'!E26)</f>
        <v>301000</v>
      </c>
      <c r="F44" s="317">
        <f>'5. Cons Stat of CF'!F36+('4. Cons Balance Sheet'!G20-'4. Cons Balance Sheet'!F20+'5. Cons Stat of CF'!F26)</f>
        <v>375000</v>
      </c>
      <c r="G44" s="317">
        <f>'5. Cons Stat of CF'!G36+('4. Cons Balance Sheet'!H20-'4. Cons Balance Sheet'!G20+'5. Cons Stat of CF'!G26)</f>
        <v>198000</v>
      </c>
      <c r="H44" s="171">
        <f>'5. Cons Stat of CF'!H36+('4. Cons Balance Sheet'!I20-'4. Cons Balance Sheet'!H20+'5. Cons Stat of CF'!H26)</f>
        <v>261000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6.7" customHeight="1" x14ac:dyDescent="0.2">
      <c r="B45" s="307" t="s">
        <v>227</v>
      </c>
      <c r="C45" s="308">
        <f t="shared" ref="C45:H45" si="7">SUM(C39,C42:C44)</f>
        <v>-20480000</v>
      </c>
      <c r="D45" s="308">
        <f t="shared" si="7"/>
        <v>-33062000</v>
      </c>
      <c r="E45" s="308">
        <f t="shared" si="7"/>
        <v>-16721000</v>
      </c>
      <c r="F45" s="308">
        <f t="shared" si="7"/>
        <v>53633000</v>
      </c>
      <c r="G45" s="308">
        <f t="shared" si="7"/>
        <v>-25168000</v>
      </c>
      <c r="H45" s="310">
        <f t="shared" si="7"/>
        <v>-1288000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6.7" customHeight="1" x14ac:dyDescent="0.2">
      <c r="B46" s="256"/>
      <c r="C46" s="311"/>
      <c r="D46" s="311"/>
      <c r="E46" s="311"/>
      <c r="F46" s="311"/>
      <c r="G46" s="311"/>
      <c r="H46" s="3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6.7" customHeight="1" x14ac:dyDescent="0.2">
      <c r="B47" s="1"/>
      <c r="C47" s="3"/>
      <c r="D47" s="3"/>
      <c r="E47" s="3"/>
      <c r="F47" s="3"/>
      <c r="G47" s="3"/>
      <c r="H47" s="20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6.7" customHeight="1" x14ac:dyDescent="0.2">
      <c r="B48" s="195" t="s">
        <v>228</v>
      </c>
      <c r="C48" s="313"/>
      <c r="D48" s="313"/>
      <c r="E48" s="313"/>
      <c r="F48" s="313"/>
      <c r="G48" s="313"/>
      <c r="H48" s="3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6.7" customHeight="1" x14ac:dyDescent="0.2">
      <c r="B49" s="256" t="s">
        <v>229</v>
      </c>
      <c r="C49" s="316">
        <v>19617000</v>
      </c>
      <c r="D49" s="315">
        <f>-'4. Cons Balance Sheet'!E20+'4. Cons Balance Sheet'!D20</f>
        <v>61313000</v>
      </c>
      <c r="E49" s="315"/>
      <c r="F49" s="315">
        <f>-'4. Cons Balance Sheet'!G20+'4. Cons Balance Sheet'!F20</f>
        <v>-90000000</v>
      </c>
      <c r="G49" s="315"/>
      <c r="H49" s="192">
        <f>-'4. Cons Balance Sheet'!I20+'4. Cons Balance Sheet'!H20</f>
        <v>14000000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6.7" customHeight="1" x14ac:dyDescent="0.2">
      <c r="B50" s="169" t="s">
        <v>147</v>
      </c>
      <c r="C50" s="317">
        <f>-'5. Cons Stat of CF'!C36</f>
        <v>-2100000</v>
      </c>
      <c r="D50" s="317">
        <f>-'5. Cons Stat of CF'!D36</f>
        <v>1626000</v>
      </c>
      <c r="E50" s="317">
        <f>-'5. Cons Stat of CF'!E36</f>
        <v>-301000</v>
      </c>
      <c r="F50" s="317">
        <f>-'5. Cons Stat of CF'!F36</f>
        <v>-375000</v>
      </c>
      <c r="G50" s="317">
        <f>-'5. Cons Stat of CF'!G36</f>
        <v>-198000</v>
      </c>
      <c r="H50" s="321">
        <f>-'5. Cons Stat of CF'!H36</f>
        <v>-261000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6.7" customHeight="1" x14ac:dyDescent="0.2">
      <c r="B51" s="307" t="s">
        <v>145</v>
      </c>
      <c r="C51" s="308">
        <f t="shared" ref="C51:H51" si="8">SUM(C45,C49:C50)</f>
        <v>-2963000</v>
      </c>
      <c r="D51" s="308">
        <f t="shared" si="8"/>
        <v>29877000</v>
      </c>
      <c r="E51" s="308">
        <f t="shared" si="8"/>
        <v>-17022000</v>
      </c>
      <c r="F51" s="308">
        <f t="shared" si="8"/>
        <v>-36742000</v>
      </c>
      <c r="G51" s="308">
        <f t="shared" si="8"/>
        <v>-25366000</v>
      </c>
      <c r="H51" s="322">
        <f t="shared" si="8"/>
        <v>12451000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6.7" customHeight="1" x14ac:dyDescent="0.2">
      <c r="B52" s="256"/>
      <c r="C52" s="256"/>
      <c r="D52" s="256"/>
      <c r="E52" s="256"/>
      <c r="F52" s="256"/>
      <c r="G52" s="256"/>
      <c r="H52" s="25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6.7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6.7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6.7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6.7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6.7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6.7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6.7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6.7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6.7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6.7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6.7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6.7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6.7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6.7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6.7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6.7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6.7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6.7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6.7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6.7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6.7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6.7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6.7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6.7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6.7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6.7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6.7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6.7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6.7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6.7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6.7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6.7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6.7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6.7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6.7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6.7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</sheetData>
  <mergeCells count="1">
    <mergeCell ref="B2:D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35:H36 C43:H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76.85546875" customWidth="1"/>
    <col min="3" max="3" width="12.85546875" customWidth="1"/>
    <col min="4" max="4" width="17.7109375" bestFit="1" customWidth="1"/>
    <col min="5" max="8" width="12.85546875" customWidth="1"/>
    <col min="9" max="12" width="9.5703125" customWidth="1"/>
  </cols>
  <sheetData>
    <row r="1" spans="1:12" ht="1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3.25" customHeight="1" x14ac:dyDescent="0.3">
      <c r="A2" s="3"/>
      <c r="B2" s="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.7" customHeight="1" x14ac:dyDescent="0.2">
      <c r="A3" s="3"/>
      <c r="B3" s="6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x14ac:dyDescent="0.2">
      <c r="A4" s="3"/>
      <c r="B4" s="78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6.7" customHeight="1" x14ac:dyDescent="0.2">
      <c r="A5" s="3"/>
      <c r="B5" s="67" t="s">
        <v>0</v>
      </c>
      <c r="C5" s="79"/>
      <c r="D5" s="79"/>
      <c r="E5" s="79"/>
      <c r="F5" s="79"/>
      <c r="G5" s="79"/>
      <c r="H5" s="79"/>
      <c r="I5" s="3"/>
      <c r="J5" s="3"/>
      <c r="K5" s="3"/>
      <c r="L5" s="3"/>
    </row>
    <row r="6" spans="1:12" ht="16.7" customHeight="1" x14ac:dyDescent="0.2">
      <c r="A6" s="3"/>
      <c r="B6" s="8" t="s">
        <v>2</v>
      </c>
      <c r="C6" s="9" t="s">
        <v>3</v>
      </c>
      <c r="D6" s="10" t="s">
        <v>4</v>
      </c>
      <c r="E6" s="10" t="s">
        <v>5</v>
      </c>
      <c r="F6" s="9" t="s">
        <v>6</v>
      </c>
      <c r="G6" s="10" t="s">
        <v>7</v>
      </c>
      <c r="H6" s="10" t="s">
        <v>5</v>
      </c>
      <c r="I6" s="3"/>
      <c r="J6" s="3"/>
      <c r="K6" s="3"/>
      <c r="L6" s="3"/>
    </row>
    <row r="7" spans="1:12" ht="16.7" customHeight="1" x14ac:dyDescent="0.2">
      <c r="A7" s="3"/>
      <c r="B7" s="11" t="s">
        <v>8</v>
      </c>
      <c r="C7" s="12">
        <v>105300000</v>
      </c>
      <c r="D7" s="13">
        <v>103200000</v>
      </c>
      <c r="E7" s="14">
        <v>0.02</v>
      </c>
      <c r="F7" s="12">
        <v>210500000</v>
      </c>
      <c r="G7" s="13">
        <v>208000000</v>
      </c>
      <c r="H7" s="15">
        <v>0.01</v>
      </c>
      <c r="I7" s="3"/>
      <c r="J7" s="3"/>
      <c r="K7" s="3"/>
      <c r="L7" s="3"/>
    </row>
    <row r="8" spans="1:12" ht="16.7" customHeight="1" x14ac:dyDescent="0.2">
      <c r="A8" s="80"/>
      <c r="B8" s="16" t="s">
        <v>9</v>
      </c>
      <c r="C8" s="17">
        <v>27300000</v>
      </c>
      <c r="D8" s="18">
        <v>29900000</v>
      </c>
      <c r="E8" s="19">
        <v>-0.09</v>
      </c>
      <c r="F8" s="17">
        <v>50500000</v>
      </c>
      <c r="G8" s="18">
        <v>56300000</v>
      </c>
      <c r="H8" s="19">
        <v>-0.1</v>
      </c>
      <c r="I8" s="80"/>
      <c r="J8" s="80"/>
      <c r="K8" s="3"/>
      <c r="L8" s="3"/>
    </row>
    <row r="9" spans="1:12" ht="16.7" customHeight="1" x14ac:dyDescent="0.2">
      <c r="A9" s="3"/>
      <c r="B9" s="20" t="s">
        <v>10</v>
      </c>
      <c r="C9" s="21">
        <v>132600000</v>
      </c>
      <c r="D9" s="22">
        <v>133100000</v>
      </c>
      <c r="E9" s="23">
        <v>0</v>
      </c>
      <c r="F9" s="21">
        <v>261000000</v>
      </c>
      <c r="G9" s="22">
        <v>264300000</v>
      </c>
      <c r="H9" s="23">
        <v>-0.01</v>
      </c>
      <c r="I9" s="3"/>
      <c r="J9" s="3"/>
      <c r="K9" s="3"/>
      <c r="L9" s="3"/>
    </row>
    <row r="10" spans="1:12" ht="16.7" customHeight="1" x14ac:dyDescent="0.2">
      <c r="A10" s="3"/>
      <c r="B10" s="24" t="s">
        <v>11</v>
      </c>
      <c r="C10" s="25">
        <v>109800000</v>
      </c>
      <c r="D10" s="26">
        <v>102700000</v>
      </c>
      <c r="E10" s="27">
        <v>7.0000000000000007E-2</v>
      </c>
      <c r="F10" s="25">
        <v>218900000</v>
      </c>
      <c r="G10" s="26">
        <v>209200000</v>
      </c>
      <c r="H10" s="28">
        <v>0.05</v>
      </c>
      <c r="I10" s="3"/>
      <c r="J10" s="3"/>
      <c r="K10" s="3"/>
      <c r="L10" s="3"/>
    </row>
    <row r="11" spans="1:12" ht="16.7" customHeight="1" x14ac:dyDescent="0.2">
      <c r="A11" s="80"/>
      <c r="B11" s="29" t="s">
        <v>12</v>
      </c>
      <c r="C11" s="30">
        <v>0.83000000000000007</v>
      </c>
      <c r="D11" s="31">
        <v>0.77</v>
      </c>
      <c r="E11" s="81"/>
      <c r="F11" s="30">
        <v>0.84</v>
      </c>
      <c r="G11" s="31">
        <v>0.79</v>
      </c>
      <c r="H11" s="81"/>
      <c r="I11" s="80"/>
      <c r="J11" s="80"/>
      <c r="K11" s="3"/>
      <c r="L11" s="3"/>
    </row>
    <row r="12" spans="1:12" ht="16.7" customHeight="1" thickBot="1" x14ac:dyDescent="0.25">
      <c r="A12" s="78"/>
      <c r="B12" s="32" t="s">
        <v>13</v>
      </c>
      <c r="C12" s="33">
        <v>165200000</v>
      </c>
      <c r="D12" s="34">
        <v>123800000</v>
      </c>
      <c r="E12" s="35">
        <v>0.33</v>
      </c>
      <c r="F12" s="33">
        <v>294200000</v>
      </c>
      <c r="G12" s="34">
        <v>244500000</v>
      </c>
      <c r="H12" s="36">
        <v>0.2</v>
      </c>
      <c r="I12" s="78"/>
      <c r="J12" s="78"/>
      <c r="K12" s="78"/>
      <c r="L12" s="78"/>
    </row>
    <row r="13" spans="1:12" ht="16.7" customHeight="1" x14ac:dyDescent="0.2">
      <c r="A13" s="3"/>
      <c r="B13" s="24" t="s">
        <v>183</v>
      </c>
      <c r="C13" s="25">
        <v>-55500000</v>
      </c>
      <c r="D13" s="26">
        <v>-21100000</v>
      </c>
      <c r="E13" s="41"/>
      <c r="F13" s="25">
        <v>-75300000</v>
      </c>
      <c r="G13" s="26">
        <v>-35300000</v>
      </c>
      <c r="H13" s="41"/>
      <c r="I13" s="3"/>
      <c r="J13" s="3"/>
      <c r="K13" s="3"/>
      <c r="L13" s="3"/>
    </row>
    <row r="14" spans="1:12" ht="16.7" customHeight="1" x14ac:dyDescent="0.2">
      <c r="A14" s="3"/>
      <c r="B14" s="29" t="s">
        <v>57</v>
      </c>
      <c r="C14" s="42">
        <v>-0.42</v>
      </c>
      <c r="D14" s="43">
        <v>-0.16</v>
      </c>
      <c r="E14" s="44"/>
      <c r="F14" s="42">
        <v>-0.28999999999999998</v>
      </c>
      <c r="G14" s="43">
        <v>-0.13</v>
      </c>
      <c r="H14" s="44"/>
      <c r="I14" s="3"/>
      <c r="J14" s="3"/>
      <c r="K14" s="3"/>
      <c r="L14" s="3"/>
    </row>
    <row r="15" spans="1:12" ht="16.7" customHeight="1" x14ac:dyDescent="0.2">
      <c r="A15" s="3"/>
      <c r="B15" s="45" t="s">
        <v>15</v>
      </c>
      <c r="C15" s="46">
        <v>-55000000</v>
      </c>
      <c r="D15" s="47">
        <v>-23600000</v>
      </c>
      <c r="E15" s="82"/>
      <c r="F15" s="46">
        <v>-76500000</v>
      </c>
      <c r="G15" s="47">
        <v>-35100000</v>
      </c>
      <c r="H15" s="82"/>
      <c r="I15" s="3"/>
      <c r="J15" s="3"/>
      <c r="K15" s="3"/>
      <c r="L15" s="3"/>
    </row>
    <row r="16" spans="1:12" ht="16.7" customHeight="1" x14ac:dyDescent="0.2">
      <c r="A16" s="3"/>
      <c r="B16" s="37" t="s">
        <v>16</v>
      </c>
      <c r="C16" s="38">
        <v>200000</v>
      </c>
      <c r="D16" s="39">
        <v>-15800000</v>
      </c>
      <c r="E16" s="40"/>
      <c r="F16" s="38">
        <v>-23100000</v>
      </c>
      <c r="G16" s="39">
        <v>-19700000</v>
      </c>
      <c r="H16" s="40"/>
      <c r="I16" s="3"/>
      <c r="J16" s="3"/>
      <c r="K16" s="3"/>
      <c r="L16" s="3"/>
    </row>
    <row r="17" spans="1:12" ht="16.7" customHeight="1" x14ac:dyDescent="0.2">
      <c r="A17" s="80"/>
      <c r="B17" s="29" t="s">
        <v>17</v>
      </c>
      <c r="C17" s="30">
        <v>0</v>
      </c>
      <c r="D17" s="31">
        <v>-0.12</v>
      </c>
      <c r="E17" s="81"/>
      <c r="F17" s="30">
        <v>-0.09</v>
      </c>
      <c r="G17" s="31">
        <v>-7.0000000000000007E-2</v>
      </c>
      <c r="H17" s="81"/>
      <c r="I17" s="80"/>
      <c r="J17" s="80"/>
      <c r="K17" s="3"/>
      <c r="L17" s="3"/>
    </row>
    <row r="18" spans="1:12" ht="15" customHeight="1" x14ac:dyDescent="0.2">
      <c r="A18" s="3"/>
      <c r="B18" s="83"/>
      <c r="C18" s="84"/>
      <c r="D18" s="84"/>
      <c r="E18" s="84"/>
      <c r="F18" s="84"/>
      <c r="G18" s="84"/>
      <c r="H18" s="84"/>
      <c r="I18" s="3"/>
      <c r="J18" s="3"/>
      <c r="K18" s="3"/>
      <c r="L18" s="3"/>
    </row>
    <row r="19" spans="1:12" ht="16.7" customHeight="1" x14ac:dyDescent="0.2">
      <c r="A19" s="3"/>
      <c r="B19" s="78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6.7" customHeight="1" x14ac:dyDescent="0.2">
      <c r="A20" s="3"/>
      <c r="B20" s="67" t="s">
        <v>8</v>
      </c>
      <c r="C20" s="79"/>
      <c r="D20" s="79"/>
      <c r="E20" s="79"/>
      <c r="F20" s="79"/>
      <c r="G20" s="79"/>
      <c r="H20" s="79"/>
      <c r="I20" s="3"/>
      <c r="J20" s="3"/>
      <c r="K20" s="3"/>
      <c r="L20" s="3"/>
    </row>
    <row r="21" spans="1:12" ht="16.7" customHeight="1" x14ac:dyDescent="0.2">
      <c r="A21" s="3"/>
      <c r="B21" s="8" t="s">
        <v>2</v>
      </c>
      <c r="C21" s="9" t="s">
        <v>3</v>
      </c>
      <c r="D21" s="10" t="s">
        <v>4</v>
      </c>
      <c r="E21" s="10" t="s">
        <v>5</v>
      </c>
      <c r="F21" s="9" t="s">
        <v>6</v>
      </c>
      <c r="G21" s="10" t="s">
        <v>7</v>
      </c>
      <c r="H21" s="10" t="s">
        <v>5</v>
      </c>
      <c r="I21" s="3"/>
      <c r="J21" s="3"/>
      <c r="K21" s="3"/>
      <c r="L21" s="3"/>
    </row>
    <row r="22" spans="1:12" ht="16.7" customHeight="1" x14ac:dyDescent="0.2">
      <c r="A22" s="3"/>
      <c r="B22" s="48" t="s">
        <v>18</v>
      </c>
      <c r="C22" s="49">
        <v>60000000</v>
      </c>
      <c r="D22" s="50">
        <v>61000000</v>
      </c>
      <c r="E22" s="14">
        <v>-0.02</v>
      </c>
      <c r="F22" s="12">
        <v>120400000</v>
      </c>
      <c r="G22" s="50">
        <v>123600000</v>
      </c>
      <c r="H22" s="14">
        <v>-0.03</v>
      </c>
      <c r="I22" s="3"/>
      <c r="J22" s="3"/>
      <c r="K22" s="3"/>
      <c r="L22" s="3"/>
    </row>
    <row r="23" spans="1:12" ht="16.7" customHeight="1" x14ac:dyDescent="0.2">
      <c r="A23" s="3"/>
      <c r="B23" s="16" t="s">
        <v>19</v>
      </c>
      <c r="C23" s="52">
        <v>45300000</v>
      </c>
      <c r="D23" s="53">
        <v>42200000</v>
      </c>
      <c r="E23" s="19">
        <v>0.08</v>
      </c>
      <c r="F23" s="17">
        <v>90100000</v>
      </c>
      <c r="G23" s="53">
        <v>84400000</v>
      </c>
      <c r="H23" s="19">
        <v>7.0000000000000007E-2</v>
      </c>
      <c r="I23" s="3"/>
      <c r="J23" s="3"/>
      <c r="K23" s="3"/>
      <c r="L23" s="3"/>
    </row>
    <row r="24" spans="1:12" ht="16.7" customHeight="1" x14ac:dyDescent="0.2">
      <c r="A24" s="3"/>
      <c r="B24" s="20" t="s">
        <v>20</v>
      </c>
      <c r="C24" s="54">
        <v>105300000</v>
      </c>
      <c r="D24" s="55">
        <v>103200000</v>
      </c>
      <c r="E24" s="56">
        <v>0.02</v>
      </c>
      <c r="F24" s="54">
        <v>210500000</v>
      </c>
      <c r="G24" s="55">
        <v>208000000</v>
      </c>
      <c r="H24" s="56">
        <v>0.01</v>
      </c>
      <c r="I24" s="3"/>
      <c r="J24" s="3"/>
      <c r="K24" s="3"/>
      <c r="L24" s="3"/>
    </row>
    <row r="25" spans="1:12" ht="15" customHeight="1" x14ac:dyDescent="0.2">
      <c r="A25" s="3"/>
      <c r="B25" t="s">
        <v>21</v>
      </c>
      <c r="C25" s="60"/>
      <c r="D25" s="60"/>
      <c r="E25" s="60"/>
      <c r="F25" s="58">
        <v>-46000000</v>
      </c>
      <c r="G25" s="59">
        <v>-42800000</v>
      </c>
      <c r="H25" s="60"/>
      <c r="I25" s="3"/>
      <c r="J25" s="3"/>
      <c r="K25" s="3"/>
      <c r="L25" s="3"/>
    </row>
    <row r="26" spans="1:12" ht="15" customHeight="1" x14ac:dyDescent="0.2">
      <c r="A26" s="3"/>
      <c r="B26" s="51" t="s">
        <v>22</v>
      </c>
      <c r="C26" s="44"/>
      <c r="D26" s="44"/>
      <c r="E26" s="44"/>
      <c r="F26" s="57">
        <f>F25/F$24</f>
        <v>-0.21852731591448932</v>
      </c>
      <c r="G26" s="19">
        <f>G25/G$24</f>
        <v>-0.20576923076923076</v>
      </c>
      <c r="H26" s="44"/>
      <c r="I26" s="3"/>
      <c r="J26" s="3"/>
      <c r="K26" s="3"/>
      <c r="L26" s="3"/>
    </row>
    <row r="27" spans="1:12" ht="15" customHeight="1" x14ac:dyDescent="0.2">
      <c r="A27" s="3"/>
      <c r="B27" s="86"/>
      <c r="C27" s="87"/>
      <c r="D27" s="87"/>
      <c r="E27" s="87"/>
      <c r="F27" s="87"/>
      <c r="G27" s="60"/>
      <c r="H27" s="87"/>
      <c r="I27" s="3"/>
      <c r="J27" s="3"/>
      <c r="K27" s="3"/>
      <c r="L27" s="3"/>
    </row>
    <row r="28" spans="1:12" ht="16.7" customHeight="1" thickBot="1" x14ac:dyDescent="0.25">
      <c r="A28" s="3"/>
      <c r="B28" s="88"/>
      <c r="G28" s="89"/>
      <c r="H28" s="89"/>
      <c r="I28" s="3"/>
      <c r="J28" s="3"/>
      <c r="K28" s="3"/>
      <c r="L28" s="3"/>
    </row>
    <row r="29" spans="1:12" ht="16.7" customHeight="1" thickBot="1" x14ac:dyDescent="0.25">
      <c r="A29" s="3"/>
      <c r="B29" s="61" t="s">
        <v>23</v>
      </c>
      <c r="C29" s="9" t="s">
        <v>3</v>
      </c>
      <c r="D29" s="10" t="s">
        <v>4</v>
      </c>
      <c r="E29" s="10" t="s">
        <v>5</v>
      </c>
      <c r="F29" s="9" t="s">
        <v>6</v>
      </c>
      <c r="G29" s="10" t="s">
        <v>7</v>
      </c>
      <c r="H29" s="10" t="s">
        <v>5</v>
      </c>
      <c r="I29" s="3"/>
      <c r="J29" s="3"/>
      <c r="K29" s="3"/>
      <c r="L29" s="3"/>
    </row>
    <row r="30" spans="1:12" ht="16.7" customHeight="1" x14ac:dyDescent="0.2">
      <c r="A30" s="3"/>
      <c r="B30" s="48" t="s">
        <v>24</v>
      </c>
      <c r="C30" s="49">
        <v>60000000</v>
      </c>
      <c r="D30" s="50">
        <v>61000000</v>
      </c>
      <c r="E30" s="14">
        <v>-0.02</v>
      </c>
      <c r="F30" s="12">
        <v>120400000</v>
      </c>
      <c r="G30" s="50">
        <v>123600000</v>
      </c>
      <c r="H30" s="14">
        <v>-0.03</v>
      </c>
      <c r="I30" s="3"/>
      <c r="J30" s="3"/>
      <c r="K30" s="3"/>
      <c r="L30" s="3"/>
    </row>
    <row r="31" spans="1:12" ht="16.7" customHeight="1" x14ac:dyDescent="0.2">
      <c r="A31" s="3"/>
      <c r="B31" s="326" t="s">
        <v>25</v>
      </c>
      <c r="C31" s="52">
        <v>10600000</v>
      </c>
      <c r="D31" s="53">
        <v>2100000</v>
      </c>
      <c r="E31" s="19"/>
      <c r="F31" s="52">
        <v>18400000</v>
      </c>
      <c r="G31" s="53">
        <v>13900000</v>
      </c>
      <c r="H31" s="19"/>
      <c r="I31" s="3"/>
      <c r="J31" s="3"/>
      <c r="K31" s="3"/>
      <c r="L31" s="3"/>
    </row>
    <row r="32" spans="1:12" ht="16.7" customHeight="1" thickBot="1" x14ac:dyDescent="0.25">
      <c r="A32" s="3"/>
      <c r="B32" s="20" t="s">
        <v>26</v>
      </c>
      <c r="C32" s="54">
        <v>70600000</v>
      </c>
      <c r="D32" s="55">
        <v>63100000</v>
      </c>
      <c r="E32" s="56">
        <v>0.12</v>
      </c>
      <c r="F32" s="54">
        <v>138800000</v>
      </c>
      <c r="G32" s="55">
        <v>137500000</v>
      </c>
      <c r="H32" s="56">
        <v>0.01</v>
      </c>
      <c r="I32" s="3"/>
      <c r="J32" s="3"/>
      <c r="K32" s="3"/>
      <c r="L32" s="3"/>
    </row>
    <row r="33" spans="1:12" ht="16.7" customHeight="1" x14ac:dyDescent="0.2">
      <c r="A33" s="3"/>
      <c r="B33" s="48"/>
      <c r="C33" s="90"/>
      <c r="D33" s="90"/>
      <c r="E33" s="90"/>
      <c r="F33" s="90"/>
      <c r="G33" s="90"/>
      <c r="H33" s="90"/>
      <c r="I33" s="3"/>
      <c r="J33" s="3"/>
      <c r="K33" s="3"/>
      <c r="L33" s="3"/>
    </row>
    <row r="34" spans="1:12" ht="16.7" customHeight="1" x14ac:dyDescent="0.2">
      <c r="A34" s="3"/>
      <c r="B34" s="78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.7" customHeight="1" x14ac:dyDescent="0.2">
      <c r="A35" s="3"/>
      <c r="B35" s="67" t="s">
        <v>9</v>
      </c>
      <c r="C35" s="79"/>
      <c r="D35" s="79"/>
      <c r="E35" s="79"/>
      <c r="F35" s="79"/>
      <c r="G35" s="79"/>
      <c r="H35" s="79"/>
      <c r="I35" s="3"/>
      <c r="J35" s="3"/>
      <c r="K35" s="3"/>
      <c r="L35" s="3"/>
    </row>
    <row r="36" spans="1:12" ht="16.7" customHeight="1" x14ac:dyDescent="0.2">
      <c r="A36" s="3"/>
      <c r="B36" s="8" t="s">
        <v>2</v>
      </c>
      <c r="C36" s="9" t="s">
        <v>3</v>
      </c>
      <c r="D36" s="10" t="s">
        <v>4</v>
      </c>
      <c r="E36" s="10" t="s">
        <v>5</v>
      </c>
      <c r="F36" s="9" t="s">
        <v>6</v>
      </c>
      <c r="G36" s="10" t="s">
        <v>7</v>
      </c>
      <c r="H36" s="10" t="s">
        <v>5</v>
      </c>
      <c r="I36" s="3"/>
      <c r="J36" s="3"/>
      <c r="K36" s="3"/>
      <c r="L36" s="3"/>
    </row>
    <row r="37" spans="1:12" ht="16.7" customHeight="1" x14ac:dyDescent="0.2">
      <c r="A37" s="3"/>
      <c r="B37" s="11" t="s">
        <v>27</v>
      </c>
      <c r="C37" s="49">
        <v>26100000</v>
      </c>
      <c r="D37" s="50">
        <v>27700000</v>
      </c>
      <c r="E37" s="63">
        <v>-0.06</v>
      </c>
      <c r="F37" s="49">
        <v>47700000</v>
      </c>
      <c r="G37" s="50">
        <v>51100000</v>
      </c>
      <c r="H37" s="15">
        <v>-7.0000000000000007E-2</v>
      </c>
      <c r="I37" s="3"/>
      <c r="J37" s="3"/>
      <c r="K37" s="3"/>
      <c r="L37" s="3"/>
    </row>
    <row r="38" spans="1:12" ht="16.7" customHeight="1" x14ac:dyDescent="0.2">
      <c r="A38" s="3"/>
      <c r="B38" s="51" t="s">
        <v>28</v>
      </c>
      <c r="C38" s="52">
        <v>1200000</v>
      </c>
      <c r="D38" s="53">
        <v>2200000</v>
      </c>
      <c r="E38" s="64">
        <v>-0.45</v>
      </c>
      <c r="F38" s="52">
        <v>2800000</v>
      </c>
      <c r="G38" s="53">
        <v>5200000</v>
      </c>
      <c r="H38" s="65">
        <v>-0.47000000000000003</v>
      </c>
      <c r="I38" s="3"/>
      <c r="J38" s="3"/>
      <c r="K38" s="3"/>
      <c r="L38" s="3"/>
    </row>
    <row r="39" spans="1:12" ht="16.7" customHeight="1" thickBot="1" x14ac:dyDescent="0.25">
      <c r="A39" s="3"/>
      <c r="B39" s="20" t="s">
        <v>29</v>
      </c>
      <c r="C39" s="54">
        <v>27300000</v>
      </c>
      <c r="D39" s="55">
        <v>29900000</v>
      </c>
      <c r="E39" s="66">
        <v>-0.09</v>
      </c>
      <c r="F39" s="54">
        <v>50500000</v>
      </c>
      <c r="G39" s="55">
        <v>56300000</v>
      </c>
      <c r="H39" s="66">
        <v>-0.1</v>
      </c>
      <c r="I39" s="3"/>
      <c r="J39" s="3"/>
      <c r="K39" s="3"/>
      <c r="L39" s="3"/>
    </row>
    <row r="40" spans="1:12" ht="15" customHeight="1" x14ac:dyDescent="0.2">
      <c r="A40" s="3"/>
      <c r="B40" t="s">
        <v>21</v>
      </c>
      <c r="C40" s="60"/>
      <c r="D40" s="60"/>
      <c r="E40" s="60"/>
      <c r="F40" s="58">
        <v>4900000</v>
      </c>
      <c r="G40" s="59">
        <v>10900000</v>
      </c>
      <c r="H40" s="60"/>
      <c r="I40" s="3"/>
      <c r="J40" s="3"/>
      <c r="K40" s="3"/>
      <c r="L40" s="3"/>
    </row>
    <row r="41" spans="1:12" ht="15" customHeight="1" x14ac:dyDescent="0.2">
      <c r="A41" s="3"/>
      <c r="B41" s="51" t="s">
        <v>22</v>
      </c>
      <c r="C41" s="44"/>
      <c r="D41" s="44"/>
      <c r="E41" s="44"/>
      <c r="F41" s="57">
        <f>F40/F$39</f>
        <v>9.7029702970297033E-2</v>
      </c>
      <c r="G41" s="19">
        <f>G40/G$39</f>
        <v>0.19360568383658969</v>
      </c>
      <c r="H41" s="44"/>
      <c r="I41" s="3"/>
      <c r="J41" s="3"/>
      <c r="K41" s="3"/>
      <c r="L41" s="3"/>
    </row>
    <row r="42" spans="1:12" ht="16.7" customHeight="1" x14ac:dyDescent="0.2">
      <c r="A42" s="3"/>
      <c r="B42" s="91"/>
      <c r="C42" s="87"/>
      <c r="D42" s="87"/>
      <c r="E42" s="87"/>
      <c r="F42" s="87"/>
      <c r="G42" s="60"/>
      <c r="H42" s="87"/>
      <c r="I42" s="3"/>
      <c r="J42" s="3"/>
      <c r="K42" s="3"/>
      <c r="L42" s="3"/>
    </row>
    <row r="43" spans="1:12" ht="16.7" customHeight="1" x14ac:dyDescent="0.2">
      <c r="A43" s="3"/>
      <c r="B43" s="92"/>
      <c r="H43" s="93"/>
      <c r="I43" s="3"/>
      <c r="J43" s="3"/>
      <c r="K43" s="3"/>
      <c r="L43" s="3"/>
    </row>
    <row r="44" spans="1:12" ht="16.7" customHeight="1" thickBot="1" x14ac:dyDescent="0.25">
      <c r="A44" s="3"/>
      <c r="B44" s="387" t="s">
        <v>30</v>
      </c>
      <c r="H44" s="89"/>
      <c r="I44" s="3"/>
      <c r="J44" s="3"/>
      <c r="K44" s="3"/>
      <c r="L44" s="3"/>
    </row>
    <row r="45" spans="1:12" ht="16.7" customHeight="1" x14ac:dyDescent="0.2">
      <c r="A45" s="3"/>
      <c r="B45" s="61" t="s">
        <v>23</v>
      </c>
      <c r="C45" s="286" t="s">
        <v>3</v>
      </c>
      <c r="D45" s="62" t="s">
        <v>4</v>
      </c>
      <c r="E45" s="62" t="s">
        <v>5</v>
      </c>
      <c r="F45" s="286" t="s">
        <v>6</v>
      </c>
      <c r="G45" s="62" t="s">
        <v>7</v>
      </c>
      <c r="H45" s="62" t="s">
        <v>5</v>
      </c>
      <c r="I45" s="3"/>
      <c r="J45" s="3"/>
      <c r="K45" s="3"/>
      <c r="L45" s="3"/>
    </row>
    <row r="46" spans="1:12" ht="16.7" customHeight="1" x14ac:dyDescent="0.2">
      <c r="A46" s="3"/>
      <c r="B46" s="126" t="s">
        <v>31</v>
      </c>
      <c r="C46" s="279">
        <v>46300000</v>
      </c>
      <c r="D46" s="74">
        <v>44000000</v>
      </c>
      <c r="E46" s="323">
        <v>0.05</v>
      </c>
      <c r="F46" s="279">
        <v>93700000</v>
      </c>
      <c r="G46" s="74">
        <v>85400000</v>
      </c>
      <c r="H46" s="323">
        <v>0.1</v>
      </c>
      <c r="I46" s="3"/>
      <c r="J46" s="3"/>
      <c r="K46" s="3"/>
      <c r="L46" s="3"/>
    </row>
    <row r="47" spans="1:12" ht="16.7" customHeight="1" x14ac:dyDescent="0.2">
      <c r="A47" s="3"/>
      <c r="B47" s="325" t="s">
        <v>32</v>
      </c>
      <c r="C47" s="68">
        <v>43000000</v>
      </c>
      <c r="D47" s="327">
        <v>33600000</v>
      </c>
      <c r="E47" s="328">
        <v>0.28000000000000003</v>
      </c>
      <c r="F47" s="68">
        <v>81400000</v>
      </c>
      <c r="G47" s="327">
        <v>65800000</v>
      </c>
      <c r="H47" s="328">
        <v>0.24</v>
      </c>
      <c r="I47" s="3"/>
      <c r="J47" s="3"/>
      <c r="K47" s="3"/>
      <c r="L47" s="3"/>
    </row>
    <row r="48" spans="1:12" ht="16.7" customHeight="1" x14ac:dyDescent="0.2">
      <c r="A48" s="3"/>
      <c r="B48" s="325" t="s">
        <v>33</v>
      </c>
      <c r="C48" s="68">
        <v>12100000</v>
      </c>
      <c r="D48" s="327">
        <v>11300000</v>
      </c>
      <c r="E48" s="328">
        <v>7.0000000000000007E-2</v>
      </c>
      <c r="F48" s="68">
        <v>22600000</v>
      </c>
      <c r="G48" s="327">
        <v>21500000</v>
      </c>
      <c r="H48" s="328">
        <v>0.05</v>
      </c>
      <c r="I48" s="3"/>
      <c r="J48" s="3"/>
      <c r="K48" s="3"/>
      <c r="L48" s="3"/>
    </row>
    <row r="49" spans="1:12" ht="16.7" customHeight="1" x14ac:dyDescent="0.2">
      <c r="A49" s="3"/>
      <c r="B49" s="326" t="s">
        <v>34</v>
      </c>
      <c r="C49" s="69">
        <v>18700000</v>
      </c>
      <c r="D49" s="329">
        <v>16200000</v>
      </c>
      <c r="E49" s="330">
        <v>0.15</v>
      </c>
      <c r="F49" s="69">
        <v>36200000</v>
      </c>
      <c r="G49" s="329">
        <v>31500000</v>
      </c>
      <c r="H49" s="330">
        <v>0.15</v>
      </c>
      <c r="I49" s="3"/>
      <c r="J49" s="3"/>
      <c r="K49" s="3"/>
      <c r="L49" s="3"/>
    </row>
    <row r="50" spans="1:12" ht="16.7" customHeight="1" x14ac:dyDescent="0.2">
      <c r="A50" s="3"/>
      <c r="B50" s="37" t="s">
        <v>35</v>
      </c>
      <c r="C50" s="38">
        <v>120100000</v>
      </c>
      <c r="D50" s="39">
        <v>105000000</v>
      </c>
      <c r="E50" s="70">
        <v>0.14000000000000001</v>
      </c>
      <c r="F50" s="38">
        <v>233900000</v>
      </c>
      <c r="G50" s="39">
        <v>204200000</v>
      </c>
      <c r="H50" s="71">
        <v>0.14000000000000001</v>
      </c>
      <c r="I50" s="3"/>
      <c r="J50" s="3"/>
      <c r="K50" s="3"/>
      <c r="L50" s="3"/>
    </row>
    <row r="51" spans="1:12" ht="16.7" customHeight="1" x14ac:dyDescent="0.2">
      <c r="A51" s="3"/>
      <c r="B51" s="325" t="s">
        <v>36</v>
      </c>
      <c r="C51" s="68">
        <v>14400000</v>
      </c>
      <c r="D51" s="327">
        <v>18800000</v>
      </c>
      <c r="E51" s="328">
        <v>-0.23</v>
      </c>
      <c r="F51" s="68">
        <v>29600000</v>
      </c>
      <c r="G51" s="327">
        <v>40300000</v>
      </c>
      <c r="H51" s="328">
        <v>-0.26</v>
      </c>
      <c r="I51" s="3"/>
      <c r="J51" s="3"/>
      <c r="K51" s="3"/>
      <c r="L51" s="3"/>
    </row>
    <row r="52" spans="1:12" ht="16.7" customHeight="1" x14ac:dyDescent="0.2">
      <c r="A52" s="3"/>
      <c r="B52" s="16" t="s">
        <v>37</v>
      </c>
      <c r="C52" s="52">
        <v>30700000</v>
      </c>
      <c r="D52" s="53"/>
      <c r="E52" s="43">
        <v>1</v>
      </c>
      <c r="F52" s="52">
        <v>30700000</v>
      </c>
      <c r="G52" s="53"/>
      <c r="H52" s="19">
        <v>1</v>
      </c>
      <c r="I52" s="3"/>
      <c r="J52" s="3"/>
      <c r="K52" s="3"/>
      <c r="L52" s="3"/>
    </row>
    <row r="53" spans="1:12" ht="16.7" customHeight="1" x14ac:dyDescent="0.2">
      <c r="A53" s="3"/>
      <c r="B53" s="20" t="s">
        <v>38</v>
      </c>
      <c r="C53" s="54">
        <v>165200000</v>
      </c>
      <c r="D53" s="55">
        <v>123800000</v>
      </c>
      <c r="E53" s="56">
        <v>0.33</v>
      </c>
      <c r="F53" s="54">
        <v>294200000</v>
      </c>
      <c r="G53" s="55">
        <v>244500000</v>
      </c>
      <c r="H53" s="23">
        <v>0.2</v>
      </c>
      <c r="I53" s="3"/>
      <c r="J53" s="3"/>
      <c r="K53" s="3"/>
      <c r="L53" s="3"/>
    </row>
    <row r="54" spans="1:12" ht="16.7" customHeight="1" x14ac:dyDescent="0.2">
      <c r="A54" s="3"/>
      <c r="B54" s="94"/>
      <c r="C54" s="90"/>
      <c r="D54" s="90"/>
      <c r="E54" s="90"/>
      <c r="F54" s="90"/>
      <c r="G54" s="90"/>
      <c r="H54" s="90"/>
      <c r="I54" s="3"/>
      <c r="J54" s="3"/>
      <c r="K54" s="3"/>
      <c r="L54" s="3"/>
    </row>
    <row r="55" spans="1:12" ht="16.7" customHeight="1" x14ac:dyDescent="0.2">
      <c r="A55" s="3"/>
      <c r="B55" s="92"/>
      <c r="H55" s="93"/>
      <c r="I55" s="3"/>
      <c r="J55" s="3"/>
      <c r="K55" s="3"/>
      <c r="L55" s="3"/>
    </row>
    <row r="56" spans="1:12" ht="16.7" customHeight="1" x14ac:dyDescent="0.2">
      <c r="A56" s="3"/>
      <c r="B56" s="67" t="s">
        <v>39</v>
      </c>
      <c r="C56" s="79"/>
      <c r="D56" s="79"/>
      <c r="E56" s="3"/>
      <c r="F56" s="3"/>
      <c r="G56" s="3"/>
      <c r="H56" s="3"/>
      <c r="I56" s="3"/>
      <c r="J56" s="3"/>
      <c r="K56" s="3"/>
      <c r="L56" s="3"/>
    </row>
    <row r="57" spans="1:12" ht="16.7" customHeight="1" x14ac:dyDescent="0.2">
      <c r="A57" s="3"/>
      <c r="B57" s="8" t="s">
        <v>23</v>
      </c>
      <c r="C57" s="72">
        <v>44742</v>
      </c>
      <c r="D57" s="73">
        <v>44561</v>
      </c>
      <c r="E57" s="3"/>
      <c r="F57" s="3"/>
      <c r="G57" s="3"/>
      <c r="H57" s="3"/>
      <c r="I57" s="3"/>
      <c r="J57" s="3"/>
      <c r="K57" s="3"/>
      <c r="L57" s="3"/>
    </row>
    <row r="58" spans="1:12" ht="16.7" customHeight="1" x14ac:dyDescent="0.2">
      <c r="A58" s="3"/>
      <c r="B58" s="48" t="s">
        <v>40</v>
      </c>
      <c r="C58" s="49">
        <v>413400000</v>
      </c>
      <c r="D58" s="50">
        <v>395000000</v>
      </c>
      <c r="E58" s="3"/>
      <c r="F58" s="3"/>
      <c r="G58" s="3"/>
      <c r="H58" s="3"/>
      <c r="I58" s="3"/>
      <c r="J58" s="3"/>
      <c r="K58" s="3"/>
      <c r="L58" s="3"/>
    </row>
    <row r="59" spans="1:12" ht="16.7" customHeight="1" x14ac:dyDescent="0.2">
      <c r="A59" s="3"/>
      <c r="B59" s="3" t="s">
        <v>41</v>
      </c>
      <c r="C59" s="68">
        <v>16000000</v>
      </c>
      <c r="D59" s="74">
        <v>41500000</v>
      </c>
      <c r="E59" s="3"/>
      <c r="F59" s="3"/>
      <c r="G59" s="3"/>
      <c r="H59" s="3"/>
      <c r="I59" s="3"/>
      <c r="J59" s="3"/>
      <c r="K59" s="3"/>
      <c r="L59" s="3"/>
    </row>
    <row r="60" spans="1:12" ht="16.7" customHeight="1" x14ac:dyDescent="0.2">
      <c r="A60" s="3"/>
      <c r="B60" s="51" t="s">
        <v>9</v>
      </c>
      <c r="C60" s="69">
        <v>22200000</v>
      </c>
      <c r="D60" s="53">
        <v>25500000</v>
      </c>
      <c r="E60" s="3"/>
      <c r="F60" s="3"/>
      <c r="G60" s="3"/>
      <c r="H60" s="3"/>
      <c r="I60" s="3"/>
      <c r="J60" s="3"/>
      <c r="K60" s="3"/>
      <c r="L60" s="3"/>
    </row>
    <row r="61" spans="1:12" ht="16.7" customHeight="1" x14ac:dyDescent="0.2">
      <c r="A61" s="3"/>
      <c r="B61" s="37" t="s">
        <v>42</v>
      </c>
      <c r="C61" s="38">
        <v>451600000</v>
      </c>
      <c r="D61" s="39">
        <v>461900000</v>
      </c>
      <c r="E61" s="3"/>
      <c r="F61" s="3"/>
      <c r="G61" s="3"/>
      <c r="H61" s="3"/>
      <c r="I61" s="3"/>
      <c r="J61" s="3"/>
      <c r="K61" s="3"/>
      <c r="L61" s="3"/>
    </row>
    <row r="62" spans="1:12" ht="16.7" customHeight="1" x14ac:dyDescent="0.2">
      <c r="A62" s="3"/>
      <c r="B62" s="326" t="s">
        <v>43</v>
      </c>
      <c r="C62" s="69">
        <v>17400000</v>
      </c>
      <c r="D62" s="329">
        <v>21200000</v>
      </c>
      <c r="E62" s="3"/>
      <c r="F62" s="3"/>
      <c r="G62" s="3"/>
      <c r="H62" s="3"/>
      <c r="I62" s="3"/>
      <c r="J62" s="3"/>
      <c r="K62" s="3"/>
      <c r="L62" s="3"/>
    </row>
    <row r="63" spans="1:12" ht="16.7" customHeight="1" x14ac:dyDescent="0.2">
      <c r="A63" s="3"/>
      <c r="B63" s="20" t="s">
        <v>39</v>
      </c>
      <c r="C63" s="54">
        <v>434200000</v>
      </c>
      <c r="D63" s="55">
        <v>440700000</v>
      </c>
      <c r="G63" s="93"/>
      <c r="H63" s="93"/>
      <c r="I63" s="3"/>
      <c r="J63" s="3"/>
      <c r="K63" s="3"/>
      <c r="L63" s="3"/>
    </row>
    <row r="64" spans="1:12" ht="15" customHeight="1" x14ac:dyDescent="0.2">
      <c r="A64" s="3"/>
      <c r="B64" s="94"/>
      <c r="C64" s="90"/>
      <c r="D64" s="90"/>
      <c r="E64" s="3"/>
      <c r="F64" s="3"/>
      <c r="G64" s="3"/>
      <c r="H64" s="3"/>
      <c r="I64" s="3"/>
      <c r="J64" s="3"/>
      <c r="K64" s="3"/>
      <c r="L64" s="3"/>
    </row>
    <row r="65" spans="1:12" ht="15" customHeight="1" x14ac:dyDescent="0.2"/>
    <row r="66" spans="1:12" ht="15" customHeight="1" thickBot="1" x14ac:dyDescent="0.25">
      <c r="B66" s="76" t="s">
        <v>44</v>
      </c>
    </row>
    <row r="67" spans="1:12" ht="15" customHeight="1" thickBot="1" x14ac:dyDescent="0.25">
      <c r="A67" s="3"/>
      <c r="B67" s="8" t="s">
        <v>23</v>
      </c>
      <c r="C67" s="9" t="s">
        <v>3</v>
      </c>
      <c r="D67" s="10" t="s">
        <v>4</v>
      </c>
      <c r="E67" s="9" t="s">
        <v>6</v>
      </c>
      <c r="F67" s="10" t="s">
        <v>7</v>
      </c>
      <c r="G67" s="3"/>
      <c r="H67" s="3"/>
      <c r="I67" s="3"/>
      <c r="J67" s="3"/>
      <c r="K67" s="3"/>
      <c r="L67" s="3"/>
    </row>
    <row r="68" spans="1:12" ht="15" customHeight="1" x14ac:dyDescent="0.2">
      <c r="A68" s="3"/>
      <c r="B68" s="11" t="s">
        <v>45</v>
      </c>
      <c r="C68" s="49">
        <v>1200000</v>
      </c>
      <c r="D68" s="331">
        <v>-13100000</v>
      </c>
      <c r="E68" s="49">
        <v>-15700000</v>
      </c>
      <c r="F68" s="331">
        <v>-13800000</v>
      </c>
      <c r="G68" s="3"/>
      <c r="H68" s="3"/>
      <c r="I68" s="3"/>
      <c r="J68" s="3"/>
      <c r="K68" s="3"/>
      <c r="L68" s="3"/>
    </row>
    <row r="69" spans="1:12" ht="15" customHeight="1" x14ac:dyDescent="0.2">
      <c r="A69" s="3"/>
      <c r="B69" s="3" t="s">
        <v>46</v>
      </c>
      <c r="C69" s="68"/>
      <c r="D69" s="324"/>
      <c r="E69" s="68">
        <v>-5100000</v>
      </c>
      <c r="F69" s="324"/>
      <c r="G69" s="3"/>
      <c r="H69" s="3"/>
      <c r="I69" s="3"/>
      <c r="J69" s="3"/>
      <c r="K69" s="3"/>
      <c r="L69" s="3"/>
    </row>
    <row r="70" spans="1:12" ht="15" customHeight="1" x14ac:dyDescent="0.2">
      <c r="B70" s="77" t="s">
        <v>47</v>
      </c>
      <c r="C70" s="69">
        <v>-1000000</v>
      </c>
      <c r="D70" s="75">
        <v>-2700000</v>
      </c>
      <c r="E70" s="69">
        <v>-2300000</v>
      </c>
      <c r="F70" s="75">
        <v>-5800000</v>
      </c>
    </row>
    <row r="71" spans="1:12" ht="15" customHeight="1" x14ac:dyDescent="0.2">
      <c r="B71" s="20" t="s">
        <v>44</v>
      </c>
      <c r="C71" s="54">
        <v>200000</v>
      </c>
      <c r="D71" s="55">
        <v>-15800000</v>
      </c>
      <c r="E71" s="54">
        <v>-23100000</v>
      </c>
      <c r="F71" s="55">
        <v>-19700000</v>
      </c>
    </row>
    <row r="72" spans="1:12" ht="15" customHeight="1" x14ac:dyDescent="0.2">
      <c r="B72" s="94"/>
      <c r="C72" s="90"/>
      <c r="D72" s="90"/>
      <c r="E72" s="90"/>
      <c r="F72" s="90"/>
    </row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65.5703125" customWidth="1"/>
    <col min="3" max="8" width="14.140625" customWidth="1"/>
    <col min="9" max="9" width="1.5703125" customWidth="1"/>
    <col min="10" max="10" width="14.140625" customWidth="1"/>
    <col min="11" max="11" width="1.5703125" customWidth="1"/>
    <col min="12" max="12" width="14.140625" customWidth="1"/>
  </cols>
  <sheetData>
    <row r="1" spans="1:13" ht="14.1" customHeight="1" x14ac:dyDescent="0.2">
      <c r="A1" s="3"/>
      <c r="B1" s="3"/>
      <c r="C1" s="3"/>
      <c r="D1" s="3"/>
      <c r="E1" s="3"/>
    </row>
    <row r="2" spans="1:13" ht="23.25" customHeight="1" x14ac:dyDescent="0.3">
      <c r="A2" s="3"/>
      <c r="B2" s="396" t="s">
        <v>48</v>
      </c>
      <c r="C2" s="396"/>
      <c r="D2" s="396"/>
      <c r="E2" s="396"/>
      <c r="F2" s="396"/>
    </row>
    <row r="3" spans="1:13" ht="16.7" customHeight="1" x14ac:dyDescent="0.2">
      <c r="A3" s="3"/>
      <c r="B3" s="6" t="str">
        <f>'1. Key figures table'!$B$3</f>
        <v>Second quarter and half year 2022 results</v>
      </c>
      <c r="C3" s="3"/>
      <c r="D3" s="3"/>
      <c r="E3" s="3"/>
    </row>
    <row r="4" spans="1:13" ht="15" customHeight="1" x14ac:dyDescent="0.2">
      <c r="A4" s="3"/>
      <c r="B4" s="78"/>
      <c r="C4" s="3"/>
      <c r="D4" s="3"/>
      <c r="E4" s="3"/>
    </row>
    <row r="5" spans="1:13" ht="14.1" customHeight="1" thickBot="1" x14ac:dyDescent="0.25">
      <c r="A5" s="3"/>
      <c r="B5" s="79"/>
      <c r="C5" s="79"/>
      <c r="D5" s="79"/>
      <c r="E5" s="79"/>
    </row>
    <row r="6" spans="1:13" ht="14.1" customHeight="1" thickBot="1" x14ac:dyDescent="0.25">
      <c r="A6" s="3"/>
      <c r="B6" s="332" t="s">
        <v>49</v>
      </c>
      <c r="C6" s="10" t="s">
        <v>50</v>
      </c>
      <c r="D6" s="10" t="s">
        <v>4</v>
      </c>
      <c r="E6" s="10" t="s">
        <v>51</v>
      </c>
      <c r="F6" s="10" t="s">
        <v>52</v>
      </c>
      <c r="G6" s="10" t="s">
        <v>53</v>
      </c>
      <c r="H6" s="9" t="s">
        <v>3</v>
      </c>
      <c r="J6" s="9" t="s">
        <v>6</v>
      </c>
      <c r="L6" s="96" t="s">
        <v>7</v>
      </c>
    </row>
    <row r="7" spans="1:13" ht="14.1" customHeight="1" x14ac:dyDescent="0.2">
      <c r="A7" s="3"/>
      <c r="B7" s="333" t="s">
        <v>40</v>
      </c>
      <c r="C7" s="97">
        <v>62654000</v>
      </c>
      <c r="D7" s="97">
        <v>60983000</v>
      </c>
      <c r="E7" s="97">
        <v>52368000</v>
      </c>
      <c r="F7" s="97">
        <v>47063000</v>
      </c>
      <c r="G7" s="97">
        <v>60511000</v>
      </c>
      <c r="H7" s="98">
        <v>59951000</v>
      </c>
      <c r="J7" s="98">
        <v>120462000</v>
      </c>
      <c r="L7" s="100">
        <v>123637000</v>
      </c>
      <c r="M7" s="392"/>
    </row>
    <row r="8" spans="1:13" ht="14.1" customHeight="1" x14ac:dyDescent="0.2">
      <c r="A8" s="80"/>
      <c r="B8" s="101" t="s">
        <v>41</v>
      </c>
      <c r="C8" s="102">
        <v>42142000</v>
      </c>
      <c r="D8" s="102">
        <v>42267000</v>
      </c>
      <c r="E8" s="102">
        <v>42994000</v>
      </c>
      <c r="F8" s="102">
        <v>43513000</v>
      </c>
      <c r="G8" s="102">
        <v>44733000</v>
      </c>
      <c r="H8" s="103">
        <v>45344000</v>
      </c>
      <c r="J8" s="103">
        <v>90077000</v>
      </c>
      <c r="L8" s="104">
        <v>84409000</v>
      </c>
      <c r="M8" s="392"/>
    </row>
    <row r="9" spans="1:13" ht="14.1" customHeight="1" x14ac:dyDescent="0.2">
      <c r="A9" s="3"/>
      <c r="B9" s="105" t="s">
        <v>8</v>
      </c>
      <c r="C9" s="106">
        <v>104796000</v>
      </c>
      <c r="D9" s="106">
        <v>103250000</v>
      </c>
      <c r="E9" s="106">
        <v>95361000</v>
      </c>
      <c r="F9" s="106">
        <v>90577000</v>
      </c>
      <c r="G9" s="106">
        <v>105244000</v>
      </c>
      <c r="H9" s="107">
        <v>105295000</v>
      </c>
      <c r="J9" s="107">
        <v>210539000</v>
      </c>
      <c r="L9" s="108">
        <v>208046000</v>
      </c>
      <c r="M9" s="392"/>
    </row>
    <row r="10" spans="1:13" ht="14.1" customHeight="1" x14ac:dyDescent="0.2">
      <c r="A10" s="3"/>
      <c r="B10" s="51" t="s">
        <v>9</v>
      </c>
      <c r="C10" s="114">
        <v>26395000</v>
      </c>
      <c r="D10" s="114">
        <v>29853000</v>
      </c>
      <c r="E10" s="114">
        <v>32108000</v>
      </c>
      <c r="F10" s="114">
        <v>24586000</v>
      </c>
      <c r="G10" s="114">
        <v>23205000</v>
      </c>
      <c r="H10" s="115">
        <v>27283000</v>
      </c>
      <c r="J10" s="115">
        <v>50488000</v>
      </c>
      <c r="L10" s="116">
        <v>56248000</v>
      </c>
      <c r="M10" s="392"/>
    </row>
    <row r="11" spans="1:13" ht="14.1" customHeight="1" x14ac:dyDescent="0.2">
      <c r="A11" s="80"/>
      <c r="B11" s="37" t="s">
        <v>10</v>
      </c>
      <c r="C11" s="117">
        <v>131191000</v>
      </c>
      <c r="D11" s="117">
        <v>133102000</v>
      </c>
      <c r="E11" s="117">
        <v>127469000</v>
      </c>
      <c r="F11" s="117">
        <v>115164000</v>
      </c>
      <c r="G11" s="117">
        <v>128449000</v>
      </c>
      <c r="H11" s="118">
        <v>132578000</v>
      </c>
      <c r="J11" s="118">
        <v>261028000</v>
      </c>
      <c r="L11" s="119">
        <v>264293000</v>
      </c>
      <c r="M11" s="392"/>
    </row>
    <row r="12" spans="1:13" ht="14.1" customHeight="1" x14ac:dyDescent="0.2">
      <c r="A12" s="78"/>
      <c r="B12" s="51" t="s">
        <v>54</v>
      </c>
      <c r="C12" s="114">
        <v>24681000</v>
      </c>
      <c r="D12" s="114">
        <v>30367000</v>
      </c>
      <c r="E12" s="114">
        <v>23842000</v>
      </c>
      <c r="F12" s="114">
        <v>20931000</v>
      </c>
      <c r="G12" s="114">
        <v>19313000</v>
      </c>
      <c r="H12" s="115">
        <v>22825000</v>
      </c>
      <c r="J12" s="115">
        <v>42138000</v>
      </c>
      <c r="L12" s="116">
        <v>55048000</v>
      </c>
    </row>
    <row r="13" spans="1:13" ht="14.1" customHeight="1" x14ac:dyDescent="0.2">
      <c r="A13" s="3"/>
      <c r="B13" s="37" t="s">
        <v>11</v>
      </c>
      <c r="C13" s="117">
        <v>106510000</v>
      </c>
      <c r="D13" s="117">
        <v>102735000</v>
      </c>
      <c r="E13" s="117">
        <v>103627000</v>
      </c>
      <c r="F13" s="117">
        <v>94233000</v>
      </c>
      <c r="G13" s="117">
        <v>109136000</v>
      </c>
      <c r="H13" s="118">
        <v>109753000</v>
      </c>
      <c r="J13" s="118">
        <v>218890000</v>
      </c>
      <c r="L13" s="119">
        <v>209245000</v>
      </c>
    </row>
    <row r="14" spans="1:13" ht="14.1" customHeight="1" x14ac:dyDescent="0.2">
      <c r="A14" s="80"/>
      <c r="B14" s="120" t="s">
        <v>12</v>
      </c>
      <c r="C14" s="31">
        <v>0.81</v>
      </c>
      <c r="D14" s="31">
        <v>0.77</v>
      </c>
      <c r="E14" s="31">
        <v>0.81</v>
      </c>
      <c r="F14" s="31">
        <v>0.82000000000000006</v>
      </c>
      <c r="G14" s="31">
        <v>0.85</v>
      </c>
      <c r="H14" s="121">
        <v>0.83000000000000007</v>
      </c>
      <c r="J14" s="121">
        <v>0.84</v>
      </c>
      <c r="L14" s="122">
        <v>0.79</v>
      </c>
    </row>
    <row r="15" spans="1:13" ht="14.1" customHeight="1" x14ac:dyDescent="0.2">
      <c r="A15" s="3"/>
      <c r="B15" s="123"/>
      <c r="C15" s="60"/>
      <c r="D15" s="60"/>
      <c r="E15" s="60"/>
      <c r="F15" s="60"/>
      <c r="G15" s="60"/>
      <c r="H15" s="124"/>
      <c r="J15" s="124"/>
      <c r="L15" s="125"/>
    </row>
    <row r="16" spans="1:13" ht="14.1" customHeight="1" x14ac:dyDescent="0.2">
      <c r="A16" s="3"/>
      <c r="B16" s="126" t="s">
        <v>31</v>
      </c>
      <c r="C16" s="127">
        <v>53268000</v>
      </c>
      <c r="D16" s="127">
        <v>55261000</v>
      </c>
      <c r="E16" s="127">
        <v>55822000</v>
      </c>
      <c r="F16" s="127">
        <v>55457000</v>
      </c>
      <c r="G16" s="127">
        <v>56531000</v>
      </c>
      <c r="H16" s="128">
        <v>54945000</v>
      </c>
      <c r="J16" s="128">
        <v>111476000</v>
      </c>
      <c r="L16" s="129">
        <v>108528000</v>
      </c>
    </row>
    <row r="17" spans="1:12" ht="14.1" customHeight="1" x14ac:dyDescent="0.2">
      <c r="A17" s="3"/>
      <c r="B17" s="126" t="s">
        <v>32</v>
      </c>
      <c r="C17" s="127">
        <v>34831000</v>
      </c>
      <c r="D17" s="127">
        <v>35839000</v>
      </c>
      <c r="E17" s="127">
        <v>37040000</v>
      </c>
      <c r="F17" s="127">
        <v>38499000</v>
      </c>
      <c r="G17" s="127">
        <v>39365000</v>
      </c>
      <c r="H17" s="128">
        <v>43658000</v>
      </c>
      <c r="J17" s="128">
        <v>83023000</v>
      </c>
      <c r="L17" s="129">
        <v>70670000</v>
      </c>
    </row>
    <row r="18" spans="1:12" ht="14.1" customHeight="1" x14ac:dyDescent="0.2">
      <c r="A18" s="3"/>
      <c r="B18" s="126" t="s">
        <v>33</v>
      </c>
      <c r="C18" s="127">
        <v>10230000</v>
      </c>
      <c r="D18" s="127">
        <v>11312000</v>
      </c>
      <c r="E18" s="127">
        <v>10994000</v>
      </c>
      <c r="F18" s="127">
        <v>12645000</v>
      </c>
      <c r="G18" s="127">
        <v>10506000</v>
      </c>
      <c r="H18" s="128">
        <v>12077000</v>
      </c>
      <c r="J18" s="128">
        <v>22583000</v>
      </c>
      <c r="L18" s="129">
        <v>21542000</v>
      </c>
    </row>
    <row r="19" spans="1:12" ht="14.1" customHeight="1" x14ac:dyDescent="0.2">
      <c r="A19" s="80"/>
      <c r="B19" s="126" t="s">
        <v>55</v>
      </c>
      <c r="C19" s="127">
        <v>22421000</v>
      </c>
      <c r="D19" s="127">
        <v>21383000</v>
      </c>
      <c r="E19" s="127">
        <v>22315000</v>
      </c>
      <c r="F19" s="127">
        <v>22979000</v>
      </c>
      <c r="G19" s="127">
        <v>22567000</v>
      </c>
      <c r="H19" s="128">
        <v>54539000</v>
      </c>
      <c r="J19" s="128">
        <v>77107000</v>
      </c>
      <c r="L19" s="129">
        <v>43806000</v>
      </c>
    </row>
    <row r="20" spans="1:12" ht="14.1" customHeight="1" x14ac:dyDescent="0.2">
      <c r="A20" s="3"/>
      <c r="B20" s="37" t="s">
        <v>38</v>
      </c>
      <c r="C20" s="117">
        <v>120750000</v>
      </c>
      <c r="D20" s="117">
        <v>123795000</v>
      </c>
      <c r="E20" s="117">
        <v>126171000</v>
      </c>
      <c r="F20" s="117">
        <v>129580000</v>
      </c>
      <c r="G20" s="117">
        <v>128969000</v>
      </c>
      <c r="H20" s="118">
        <v>165219000</v>
      </c>
      <c r="J20" s="118">
        <v>294189000</v>
      </c>
      <c r="L20" s="119">
        <v>244546000</v>
      </c>
    </row>
    <row r="21" spans="1:12" ht="14.1" customHeight="1" x14ac:dyDescent="0.2">
      <c r="A21" s="3"/>
      <c r="B21" s="130"/>
      <c r="C21" s="44"/>
      <c r="D21" s="44"/>
      <c r="E21" s="44"/>
      <c r="F21" s="44"/>
      <c r="G21" s="44"/>
      <c r="H21" s="131"/>
      <c r="J21" s="131"/>
      <c r="L21" s="132"/>
    </row>
    <row r="22" spans="1:12" ht="14.1" customHeight="1" x14ac:dyDescent="0.2">
      <c r="A22" s="3"/>
      <c r="B22" s="37" t="s">
        <v>56</v>
      </c>
      <c r="C22" s="117">
        <v>-14240000</v>
      </c>
      <c r="D22" s="117">
        <v>-21060000</v>
      </c>
      <c r="E22" s="117">
        <v>-22544000</v>
      </c>
      <c r="F22" s="117">
        <v>-35347000</v>
      </c>
      <c r="G22" s="117">
        <v>-19833000</v>
      </c>
      <c r="H22" s="118">
        <v>-55466000</v>
      </c>
      <c r="J22" s="118">
        <v>-75299000</v>
      </c>
      <c r="L22" s="119">
        <v>-35301000</v>
      </c>
    </row>
    <row r="23" spans="1:12" ht="14.1" customHeight="1" x14ac:dyDescent="0.2">
      <c r="A23" s="3"/>
      <c r="B23" s="133" t="s">
        <v>57</v>
      </c>
      <c r="C23" s="134">
        <v>-0.11</v>
      </c>
      <c r="D23" s="134">
        <v>-0.16</v>
      </c>
      <c r="E23" s="134">
        <v>-0.18</v>
      </c>
      <c r="F23" s="134">
        <v>-0.31</v>
      </c>
      <c r="G23" s="134">
        <v>-0.15</v>
      </c>
      <c r="H23" s="135">
        <v>-0.42</v>
      </c>
      <c r="J23" s="135">
        <v>-0.28999999999999998</v>
      </c>
      <c r="L23" s="136">
        <v>-0.13</v>
      </c>
    </row>
    <row r="24" spans="1:12" ht="14.1" customHeight="1" x14ac:dyDescent="0.2">
      <c r="A24" s="3"/>
      <c r="B24" s="133"/>
      <c r="C24" s="137"/>
      <c r="D24" s="137"/>
      <c r="E24" s="137"/>
      <c r="F24" s="137"/>
      <c r="G24" s="137"/>
      <c r="H24" s="138"/>
      <c r="J24" s="138"/>
      <c r="L24" s="139"/>
    </row>
    <row r="25" spans="1:12" ht="14.1" customHeight="1" x14ac:dyDescent="0.2">
      <c r="A25" s="3"/>
      <c r="B25" s="51" t="s">
        <v>58</v>
      </c>
      <c r="C25" s="142">
        <v>4400000</v>
      </c>
      <c r="D25" s="142">
        <v>-1764000</v>
      </c>
      <c r="E25" s="142">
        <v>2213000</v>
      </c>
      <c r="F25" s="142">
        <v>1480000</v>
      </c>
      <c r="G25" s="142">
        <v>-279000</v>
      </c>
      <c r="H25" s="115">
        <v>2160000</v>
      </c>
      <c r="J25" s="115">
        <v>1880000</v>
      </c>
      <c r="L25" s="116">
        <v>2638000</v>
      </c>
    </row>
    <row r="26" spans="1:12" ht="14.1" customHeight="1" x14ac:dyDescent="0.2">
      <c r="A26" s="3"/>
      <c r="B26" s="37" t="s">
        <v>59</v>
      </c>
      <c r="C26" s="143">
        <v>-9840000</v>
      </c>
      <c r="D26" s="143">
        <v>-22824000</v>
      </c>
      <c r="E26" s="143">
        <v>-20331000</v>
      </c>
      <c r="F26" s="143">
        <v>-33867000</v>
      </c>
      <c r="G26" s="143">
        <v>-20112000</v>
      </c>
      <c r="H26" s="118">
        <v>-53306000</v>
      </c>
      <c r="J26" s="118">
        <v>-73419000</v>
      </c>
      <c r="L26" s="119">
        <v>-32663000</v>
      </c>
    </row>
    <row r="27" spans="1:12" ht="14.1" customHeight="1" x14ac:dyDescent="0.2">
      <c r="A27" s="3"/>
      <c r="B27" s="144"/>
      <c r="C27" s="99"/>
      <c r="D27" s="99"/>
      <c r="E27" s="99"/>
      <c r="F27" s="99"/>
      <c r="G27" s="99"/>
      <c r="H27" s="145"/>
      <c r="J27" s="145"/>
      <c r="L27" s="146"/>
    </row>
    <row r="28" spans="1:12" s="336" customFormat="1" x14ac:dyDescent="0.2">
      <c r="A28" s="3"/>
      <c r="B28" s="51" t="s">
        <v>60</v>
      </c>
      <c r="C28" s="335">
        <v>-1641000</v>
      </c>
      <c r="D28" s="335">
        <v>-791000</v>
      </c>
      <c r="E28" s="335">
        <v>-452000</v>
      </c>
      <c r="F28" s="335">
        <v>-4907000</v>
      </c>
      <c r="G28" s="335">
        <v>-1378000</v>
      </c>
      <c r="H28" s="115">
        <v>-1670000</v>
      </c>
      <c r="J28" s="115">
        <v>-3049000</v>
      </c>
      <c r="L28" s="116">
        <v>-2432000</v>
      </c>
    </row>
    <row r="29" spans="1:12" s="336" customFormat="1" ht="15" thickBot="1" x14ac:dyDescent="0.25">
      <c r="A29" s="3"/>
      <c r="B29" s="337" t="s">
        <v>61</v>
      </c>
      <c r="C29" s="338">
        <v>-11481000</v>
      </c>
      <c r="D29" s="338">
        <v>-23615000</v>
      </c>
      <c r="E29" s="338">
        <v>-20783000</v>
      </c>
      <c r="F29" s="338">
        <v>-38774000</v>
      </c>
      <c r="G29" s="338">
        <v>-21490000</v>
      </c>
      <c r="H29" s="183">
        <v>-54976000</v>
      </c>
      <c r="I29" s="92"/>
      <c r="J29" s="183">
        <v>-76468000</v>
      </c>
      <c r="L29" s="340">
        <v>-35095000</v>
      </c>
    </row>
    <row r="30" spans="1:12" ht="14.1" customHeight="1" x14ac:dyDescent="0.2">
      <c r="A30" s="3"/>
      <c r="B30" s="395" t="s">
        <v>62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  <row r="31" spans="1:12" ht="14.1" customHeight="1" x14ac:dyDescent="0.2">
      <c r="A31" s="3"/>
      <c r="B31" s="339" t="s">
        <v>63</v>
      </c>
      <c r="C31" s="334"/>
      <c r="D31" s="334"/>
      <c r="E31" s="334"/>
      <c r="F31" s="334"/>
      <c r="G31" s="334"/>
      <c r="H31" s="334"/>
    </row>
    <row r="32" spans="1:12" ht="14.1" customHeight="1" x14ac:dyDescent="0.2">
      <c r="A32" s="3"/>
      <c r="B32" s="78"/>
      <c r="C32" s="149"/>
      <c r="D32" s="149"/>
      <c r="E32" s="149"/>
      <c r="F32" s="149"/>
      <c r="G32" s="149"/>
      <c r="H32" s="149"/>
      <c r="I32" s="149"/>
      <c r="J32" s="149"/>
      <c r="K32" s="149"/>
      <c r="L32" s="149"/>
    </row>
    <row r="33" spans="1:12" ht="14.1" customHeight="1" x14ac:dyDescent="0.2">
      <c r="A33" s="3"/>
      <c r="B33" s="341" t="s">
        <v>64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  <row r="34" spans="1:12" ht="14.1" customHeight="1" x14ac:dyDescent="0.2">
      <c r="A34" s="3"/>
      <c r="B34" s="151" t="s">
        <v>65</v>
      </c>
      <c r="C34" s="152">
        <v>129716000</v>
      </c>
      <c r="D34" s="152">
        <v>127335000</v>
      </c>
      <c r="E34" s="152">
        <v>126912000</v>
      </c>
      <c r="F34" s="152">
        <v>126933000</v>
      </c>
      <c r="G34" s="152">
        <v>126991000</v>
      </c>
      <c r="H34" s="153">
        <v>127779000</v>
      </c>
      <c r="J34" s="153">
        <v>127387000</v>
      </c>
      <c r="L34" s="154">
        <v>128519000</v>
      </c>
    </row>
    <row r="35" spans="1:12" ht="14.1" customHeight="1" thickBot="1" x14ac:dyDescent="0.25">
      <c r="A35" s="3"/>
      <c r="B35" s="155" t="s">
        <v>66</v>
      </c>
      <c r="C35" s="156">
        <v>131194000</v>
      </c>
      <c r="D35" s="156">
        <v>128476000</v>
      </c>
      <c r="E35" s="156">
        <v>128157000</v>
      </c>
      <c r="F35" s="156">
        <v>128392000</v>
      </c>
      <c r="G35" s="156">
        <v>128739000</v>
      </c>
      <c r="H35" s="110">
        <v>129356000</v>
      </c>
      <c r="J35" s="110">
        <v>129180000</v>
      </c>
      <c r="L35" s="111">
        <v>129926000</v>
      </c>
    </row>
    <row r="36" spans="1:12" ht="14.1" customHeight="1" x14ac:dyDescent="0.2">
      <c r="A36" s="3"/>
      <c r="B36" s="48"/>
      <c r="C36" s="90"/>
      <c r="D36" s="90"/>
      <c r="E36" s="90"/>
      <c r="F36" s="90"/>
      <c r="G36" s="90"/>
      <c r="H36" s="157"/>
      <c r="J36" s="157"/>
      <c r="L36" s="158"/>
    </row>
    <row r="37" spans="1:12" ht="14.1" customHeight="1" x14ac:dyDescent="0.2">
      <c r="A37" s="3"/>
      <c r="B37" s="341" t="s">
        <v>67</v>
      </c>
      <c r="C37" s="150"/>
      <c r="D37" s="150"/>
      <c r="E37" s="150"/>
      <c r="F37" s="150"/>
      <c r="G37" s="150"/>
      <c r="H37" s="131"/>
      <c r="J37" s="131"/>
      <c r="L37" s="132"/>
    </row>
    <row r="38" spans="1:12" ht="14.1" customHeight="1" x14ac:dyDescent="0.2">
      <c r="A38" s="3"/>
      <c r="B38" s="151" t="s">
        <v>65</v>
      </c>
      <c r="C38" s="159">
        <v>-0.09</v>
      </c>
      <c r="D38" s="159">
        <v>-0.19</v>
      </c>
      <c r="E38" s="159">
        <v>-0.16</v>
      </c>
      <c r="F38" s="159">
        <v>-0.31</v>
      </c>
      <c r="G38" s="159">
        <v>-0.17</v>
      </c>
      <c r="H38" s="160">
        <v>-0.43</v>
      </c>
      <c r="J38" s="160">
        <v>-0.6</v>
      </c>
      <c r="L38" s="161">
        <v>-0.27</v>
      </c>
    </row>
    <row r="39" spans="1:12" ht="14.1" customHeight="1" thickBot="1" x14ac:dyDescent="0.25">
      <c r="A39" s="3"/>
      <c r="B39" s="155" t="s">
        <v>68</v>
      </c>
      <c r="C39" s="162">
        <v>-0.09</v>
      </c>
      <c r="D39" s="162">
        <v>-0.19</v>
      </c>
      <c r="E39" s="162">
        <v>-0.16</v>
      </c>
      <c r="F39" s="162">
        <v>-0.31</v>
      </c>
      <c r="G39" s="162">
        <v>-0.17</v>
      </c>
      <c r="H39" s="163">
        <v>-0.43</v>
      </c>
      <c r="J39" s="163">
        <v>-0.6</v>
      </c>
      <c r="L39" s="164">
        <v>-0.27</v>
      </c>
    </row>
    <row r="40" spans="1:12" ht="14.1" customHeight="1" x14ac:dyDescent="0.2">
      <c r="A40" s="3"/>
      <c r="B40" s="397" t="s">
        <v>69</v>
      </c>
      <c r="C40" s="397"/>
      <c r="D40" s="397"/>
      <c r="E40" s="397"/>
      <c r="F40" s="397"/>
      <c r="G40" s="397"/>
      <c r="H40" s="397"/>
    </row>
    <row r="41" spans="1:12" ht="14.1" customHeight="1" x14ac:dyDescent="0.2">
      <c r="A41" s="3"/>
      <c r="B41" s="397"/>
      <c r="C41" s="397"/>
      <c r="D41" s="397"/>
      <c r="E41" s="397"/>
      <c r="F41" s="397"/>
      <c r="G41" s="397"/>
      <c r="H41" s="397"/>
    </row>
    <row r="42" spans="1:12" x14ac:dyDescent="0.2">
      <c r="A42" s="3"/>
    </row>
    <row r="43" spans="1:12" x14ac:dyDescent="0.2">
      <c r="A43" s="3"/>
    </row>
    <row r="44" spans="1:12" x14ac:dyDescent="0.2">
      <c r="A44" s="3"/>
    </row>
    <row r="45" spans="1:12" x14ac:dyDescent="0.2">
      <c r="A45" s="3"/>
    </row>
    <row r="46" spans="1:12" x14ac:dyDescent="0.2">
      <c r="A46" s="3"/>
    </row>
    <row r="47" spans="1:12" x14ac:dyDescent="0.2">
      <c r="A47" s="3"/>
    </row>
    <row r="48" spans="1:12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</sheetData>
  <mergeCells count="2">
    <mergeCell ref="B2:F2"/>
    <mergeCell ref="B40:H41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69.5703125" customWidth="1"/>
    <col min="3" max="6" width="12.28515625" customWidth="1"/>
  </cols>
  <sheetData>
    <row r="1" spans="1:6" ht="14.1" customHeight="1" x14ac:dyDescent="0.2">
      <c r="A1" s="3"/>
      <c r="B1" s="3"/>
      <c r="C1" s="3"/>
      <c r="D1" s="3"/>
      <c r="E1" s="3"/>
      <c r="F1" s="3"/>
    </row>
    <row r="2" spans="1:6" ht="22.5" customHeight="1" x14ac:dyDescent="0.3">
      <c r="A2" s="3"/>
      <c r="B2" s="5" t="s">
        <v>48</v>
      </c>
      <c r="C2" s="3"/>
      <c r="D2" s="3"/>
      <c r="E2" s="3"/>
      <c r="F2" s="3"/>
    </row>
    <row r="3" spans="1:6" ht="14.1" customHeight="1" x14ac:dyDescent="0.2">
      <c r="A3" s="3"/>
      <c r="B3" s="6" t="str">
        <f>'1. Key figures table'!$B$3</f>
        <v>Second quarter and half year 2022 results</v>
      </c>
      <c r="C3" s="3"/>
      <c r="D3" s="3"/>
      <c r="E3" s="3"/>
      <c r="F3" s="3"/>
    </row>
    <row r="4" spans="1:6" ht="15" customHeight="1" x14ac:dyDescent="0.2">
      <c r="A4" s="3"/>
      <c r="B4" s="7"/>
      <c r="C4" s="79"/>
      <c r="D4" s="79"/>
      <c r="E4" s="79"/>
      <c r="F4" s="79"/>
    </row>
    <row r="5" spans="1:6" ht="27.6" customHeight="1" x14ac:dyDescent="0.2">
      <c r="A5" s="3"/>
      <c r="B5" s="8" t="s">
        <v>49</v>
      </c>
      <c r="C5" s="9" t="str">
        <f>'1. Key figures table'!C6&amp;" Unaudited"</f>
        <v>Q2 '22 Unaudited</v>
      </c>
      <c r="D5" s="10" t="str">
        <f>'1. Key figures table'!D6&amp;" Unaudited"</f>
        <v>Q2 '21 Unaudited</v>
      </c>
      <c r="E5" s="9" t="str">
        <f>'1. Key figures table'!F6&amp;" Unaudited"</f>
        <v>H1 '22 Unaudited</v>
      </c>
      <c r="F5" s="10" t="str">
        <f>'1. Key figures table'!G6&amp;" Unaudited"</f>
        <v>H1 '21 Unaudited</v>
      </c>
    </row>
    <row r="6" spans="1:6" ht="14.1" customHeight="1" x14ac:dyDescent="0.2">
      <c r="A6" s="3"/>
      <c r="B6" s="24" t="s">
        <v>70</v>
      </c>
      <c r="C6" s="98">
        <v>-54976000</v>
      </c>
      <c r="D6" s="97">
        <v>-23615000</v>
      </c>
      <c r="E6" s="98">
        <v>-76468000</v>
      </c>
      <c r="F6" s="97">
        <v>-35095000</v>
      </c>
    </row>
    <row r="7" spans="1:6" ht="14.1" customHeight="1" x14ac:dyDescent="0.2">
      <c r="A7" s="3"/>
      <c r="B7" s="126"/>
      <c r="C7" s="141"/>
      <c r="D7" s="140"/>
      <c r="E7" s="141"/>
      <c r="F7" s="140"/>
    </row>
    <row r="8" spans="1:6" ht="15" customHeight="1" x14ac:dyDescent="0.2">
      <c r="A8" s="80"/>
      <c r="B8" s="78" t="s">
        <v>71</v>
      </c>
      <c r="C8" s="175"/>
      <c r="D8" s="185"/>
      <c r="E8" s="175"/>
      <c r="F8" s="185"/>
    </row>
    <row r="9" spans="1:6" ht="14.1" customHeight="1" x14ac:dyDescent="0.2">
      <c r="A9" s="3"/>
      <c r="B9" s="177" t="s">
        <v>72</v>
      </c>
      <c r="C9" s="141"/>
      <c r="D9" s="140"/>
      <c r="E9" s="141"/>
      <c r="F9" s="140"/>
    </row>
    <row r="10" spans="1:6" ht="14.1" customHeight="1" x14ac:dyDescent="0.2">
      <c r="A10" s="3"/>
      <c r="B10" s="1" t="s">
        <v>73</v>
      </c>
      <c r="C10" s="128">
        <v>1933000</v>
      </c>
      <c r="D10" s="127"/>
      <c r="E10" s="128">
        <v>1933000</v>
      </c>
      <c r="F10" s="127"/>
    </row>
    <row r="11" spans="1:6" ht="14.1" customHeight="1" x14ac:dyDescent="0.2">
      <c r="A11" s="80"/>
      <c r="B11" s="1" t="s">
        <v>74</v>
      </c>
      <c r="C11" s="128">
        <v>-2038000</v>
      </c>
      <c r="D11" s="127">
        <v>2768000</v>
      </c>
      <c r="E11" s="128">
        <v>-3105000</v>
      </c>
      <c r="F11" s="127">
        <v>4403000</v>
      </c>
    </row>
    <row r="12" spans="1:6" ht="14.1" customHeight="1" x14ac:dyDescent="0.2">
      <c r="A12" s="78"/>
      <c r="C12" s="141"/>
      <c r="D12" s="140"/>
      <c r="E12" s="141"/>
      <c r="F12" s="140"/>
    </row>
    <row r="13" spans="1:6" ht="14.1" customHeight="1" x14ac:dyDescent="0.2">
      <c r="A13" s="3"/>
      <c r="B13" s="177" t="s">
        <v>75</v>
      </c>
      <c r="C13" s="141"/>
      <c r="D13" s="140"/>
      <c r="E13" s="141"/>
      <c r="F13" s="140"/>
    </row>
    <row r="14" spans="1:6" ht="14.1" customHeight="1" x14ac:dyDescent="0.2">
      <c r="A14" s="80"/>
      <c r="B14" s="1" t="s">
        <v>76</v>
      </c>
      <c r="C14" s="128">
        <v>2766000</v>
      </c>
      <c r="D14" s="127">
        <v>-318000</v>
      </c>
      <c r="E14" s="128">
        <v>5478000</v>
      </c>
      <c r="F14" s="127">
        <v>2003000</v>
      </c>
    </row>
    <row r="15" spans="1:6" ht="14.1" customHeight="1" x14ac:dyDescent="0.2">
      <c r="A15" s="3"/>
      <c r="B15" s="180" t="s">
        <v>77</v>
      </c>
      <c r="C15" s="181">
        <v>2661000</v>
      </c>
      <c r="D15" s="182">
        <v>2450000</v>
      </c>
      <c r="E15" s="181">
        <v>4306000</v>
      </c>
      <c r="F15" s="182">
        <v>6406000</v>
      </c>
    </row>
    <row r="16" spans="1:6" ht="14.1" customHeight="1" x14ac:dyDescent="0.2">
      <c r="A16" s="3"/>
      <c r="B16" s="51"/>
      <c r="C16" s="131"/>
      <c r="D16" s="44"/>
      <c r="E16" s="131"/>
      <c r="F16" s="44"/>
    </row>
    <row r="17" spans="1:6" ht="14.1" customHeight="1" x14ac:dyDescent="0.2">
      <c r="A17" s="3"/>
      <c r="B17" s="20" t="s">
        <v>78</v>
      </c>
      <c r="C17" s="183">
        <v>-52315000</v>
      </c>
      <c r="D17" s="184">
        <v>-21165000</v>
      </c>
      <c r="E17" s="183">
        <v>-72162000</v>
      </c>
      <c r="F17" s="184">
        <v>-28689000</v>
      </c>
    </row>
    <row r="18" spans="1:6" ht="14.1" customHeight="1" x14ac:dyDescent="0.2">
      <c r="A18" s="3"/>
      <c r="B18" s="398" t="s">
        <v>79</v>
      </c>
      <c r="C18" s="399"/>
      <c r="D18" s="399"/>
      <c r="E18" s="399"/>
      <c r="F18" s="399"/>
    </row>
    <row r="19" spans="1:6" ht="14.1" customHeight="1" x14ac:dyDescent="0.2">
      <c r="A19" s="3"/>
      <c r="B19" s="399" t="s">
        <v>80</v>
      </c>
      <c r="C19" s="399"/>
      <c r="D19" s="399"/>
      <c r="E19" s="399"/>
      <c r="F19" s="399"/>
    </row>
    <row r="20" spans="1:6" ht="14.1" customHeight="1" x14ac:dyDescent="0.2">
      <c r="A20" s="3"/>
      <c r="B20" s="3"/>
      <c r="C20" s="3"/>
      <c r="D20" s="3"/>
      <c r="E20" s="3"/>
      <c r="F20" s="3"/>
    </row>
    <row r="21" spans="1:6" ht="15" customHeight="1" x14ac:dyDescent="0.2">
      <c r="A21" s="3"/>
    </row>
    <row r="22" spans="1:6" ht="15" customHeight="1" x14ac:dyDescent="0.2">
      <c r="A22" s="3"/>
    </row>
    <row r="23" spans="1:6" ht="15" customHeight="1" x14ac:dyDescent="0.2">
      <c r="A23" s="3"/>
    </row>
    <row r="24" spans="1:6" ht="15" customHeight="1" x14ac:dyDescent="0.2">
      <c r="A24" s="3"/>
    </row>
    <row r="25" spans="1:6" ht="15" customHeight="1" x14ac:dyDescent="0.2">
      <c r="A25" s="3"/>
    </row>
    <row r="26" spans="1:6" ht="15" customHeight="1" x14ac:dyDescent="0.2">
      <c r="A26" s="3"/>
    </row>
    <row r="27" spans="1:6" ht="15" customHeight="1" x14ac:dyDescent="0.2">
      <c r="A27" s="3"/>
    </row>
    <row r="28" spans="1:6" ht="15" customHeight="1" x14ac:dyDescent="0.2">
      <c r="A28" s="3"/>
    </row>
    <row r="29" spans="1:6" ht="15" customHeight="1" x14ac:dyDescent="0.2">
      <c r="A29" s="3"/>
    </row>
    <row r="30" spans="1:6" ht="15" customHeight="1" x14ac:dyDescent="0.2">
      <c r="A30" s="3"/>
    </row>
    <row r="31" spans="1:6" ht="15" customHeight="1" x14ac:dyDescent="0.2">
      <c r="A31" s="3"/>
    </row>
    <row r="32" spans="1:6" ht="15" customHeight="1" x14ac:dyDescent="0.2">
      <c r="A32" s="3"/>
    </row>
    <row r="33" spans="1:1" ht="15" customHeight="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</sheetData>
  <mergeCells count="2">
    <mergeCell ref="B18:F18"/>
    <mergeCell ref="B19:F19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1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47.7109375" customWidth="1"/>
    <col min="3" max="9" width="10.42578125" customWidth="1"/>
  </cols>
  <sheetData>
    <row r="1" spans="1:10" ht="14.1" customHeight="1" x14ac:dyDescent="0.2">
      <c r="A1" s="3"/>
      <c r="B1" s="3"/>
      <c r="C1" s="3"/>
      <c r="D1" s="3"/>
      <c r="E1" s="3"/>
      <c r="F1" s="3"/>
    </row>
    <row r="2" spans="1:10" ht="23.25" customHeight="1" x14ac:dyDescent="0.3">
      <c r="A2" s="3"/>
      <c r="B2" s="396" t="s">
        <v>81</v>
      </c>
      <c r="C2" s="396"/>
      <c r="D2" s="396"/>
      <c r="E2" s="396"/>
      <c r="F2" s="3"/>
    </row>
    <row r="3" spans="1:10" ht="16.7" customHeight="1" x14ac:dyDescent="0.2">
      <c r="A3" s="3"/>
      <c r="B3" s="186" t="str">
        <f>'1. Key figures table'!$B$3</f>
        <v>Second quarter and half year 2022 results</v>
      </c>
      <c r="C3" s="3"/>
      <c r="D3" s="3"/>
      <c r="E3" s="3"/>
      <c r="F3" s="3"/>
    </row>
    <row r="4" spans="1:10" ht="15" customHeight="1" x14ac:dyDescent="0.2">
      <c r="A4" s="3"/>
      <c r="B4" s="7"/>
      <c r="C4" s="388"/>
      <c r="D4" s="388"/>
      <c r="E4" s="388"/>
      <c r="F4" s="388"/>
      <c r="G4" s="336"/>
      <c r="H4" s="336"/>
      <c r="I4" s="336"/>
    </row>
    <row r="5" spans="1:10" ht="16.7" customHeight="1" x14ac:dyDescent="0.2">
      <c r="A5" s="3"/>
      <c r="B5" s="95" t="s">
        <v>49</v>
      </c>
      <c r="C5" s="389" t="s">
        <v>82</v>
      </c>
      <c r="D5" s="389" t="s">
        <v>83</v>
      </c>
      <c r="E5" s="389" t="s">
        <v>84</v>
      </c>
      <c r="F5" s="389" t="s">
        <v>85</v>
      </c>
      <c r="G5" s="389" t="s">
        <v>86</v>
      </c>
      <c r="H5" s="389" t="s">
        <v>87</v>
      </c>
      <c r="I5" s="187" t="s">
        <v>88</v>
      </c>
      <c r="J5" s="1"/>
    </row>
    <row r="6" spans="1:10" ht="16.7" customHeight="1" x14ac:dyDescent="0.2">
      <c r="A6" s="3"/>
      <c r="B6" s="342" t="s">
        <v>89</v>
      </c>
      <c r="C6" s="343">
        <v>192294000</v>
      </c>
      <c r="D6" s="343">
        <v>192294000</v>
      </c>
      <c r="E6" s="343">
        <v>192294000</v>
      </c>
      <c r="F6" s="167">
        <v>192294000</v>
      </c>
      <c r="G6" s="167">
        <v>192294000</v>
      </c>
      <c r="H6" s="167">
        <v>192294000</v>
      </c>
      <c r="I6" s="168">
        <v>192294000</v>
      </c>
    </row>
    <row r="7" spans="1:10" ht="16.7" customHeight="1" x14ac:dyDescent="0.2">
      <c r="A7" s="3"/>
      <c r="B7" s="344" t="s">
        <v>90</v>
      </c>
      <c r="C7" s="345">
        <v>117475000</v>
      </c>
      <c r="D7" s="345">
        <v>104403000</v>
      </c>
      <c r="E7" s="345">
        <v>91933000</v>
      </c>
      <c r="F7" s="127">
        <v>80771000</v>
      </c>
      <c r="G7" s="127">
        <v>70478000</v>
      </c>
      <c r="H7" s="127">
        <v>66521000</v>
      </c>
      <c r="I7" s="128">
        <v>58010000</v>
      </c>
    </row>
    <row r="8" spans="1:10" ht="16.7" customHeight="1" x14ac:dyDescent="0.2">
      <c r="A8" s="80"/>
      <c r="B8" s="344" t="s">
        <v>91</v>
      </c>
      <c r="C8" s="345">
        <v>22220000</v>
      </c>
      <c r="D8" s="345">
        <v>22938000</v>
      </c>
      <c r="E8" s="345">
        <v>23186000</v>
      </c>
      <c r="F8" s="127">
        <v>23585000</v>
      </c>
      <c r="G8" s="127">
        <v>26241000</v>
      </c>
      <c r="H8" s="127">
        <v>25199000</v>
      </c>
      <c r="I8" s="128">
        <v>24369000</v>
      </c>
    </row>
    <row r="9" spans="1:10" ht="16.7" customHeight="1" x14ac:dyDescent="0.2">
      <c r="A9" s="3"/>
      <c r="B9" s="344" t="s">
        <v>92</v>
      </c>
      <c r="C9" s="345">
        <v>43609000</v>
      </c>
      <c r="D9" s="345">
        <v>38909000</v>
      </c>
      <c r="E9" s="345">
        <v>37488000</v>
      </c>
      <c r="F9" s="127">
        <v>33248000</v>
      </c>
      <c r="G9" s="127">
        <v>31488000</v>
      </c>
      <c r="H9" s="127">
        <v>28148000</v>
      </c>
      <c r="I9" s="128">
        <v>27277000</v>
      </c>
    </row>
    <row r="10" spans="1:10" ht="16.7" customHeight="1" x14ac:dyDescent="0.2">
      <c r="A10" s="3"/>
      <c r="B10" s="344" t="s">
        <v>93</v>
      </c>
      <c r="C10" s="345">
        <v>19130000</v>
      </c>
      <c r="D10" s="345">
        <v>18296000</v>
      </c>
      <c r="E10" s="345">
        <v>17124000</v>
      </c>
      <c r="F10" s="127">
        <v>17909000</v>
      </c>
      <c r="G10" s="127">
        <v>18769000</v>
      </c>
      <c r="H10" s="127">
        <v>20335000</v>
      </c>
      <c r="I10" s="128">
        <v>21470000</v>
      </c>
    </row>
    <row r="11" spans="1:10" ht="16.7" customHeight="1" x14ac:dyDescent="0.2">
      <c r="A11" s="80"/>
      <c r="B11" s="344" t="s">
        <v>94</v>
      </c>
      <c r="C11" s="345">
        <v>8733000</v>
      </c>
      <c r="D11" s="345">
        <v>10917000</v>
      </c>
      <c r="E11" s="345">
        <v>14602000</v>
      </c>
      <c r="F11" s="127">
        <v>18533000</v>
      </c>
      <c r="G11" s="127">
        <v>17982000</v>
      </c>
      <c r="H11" s="127">
        <v>16541000</v>
      </c>
      <c r="I11" s="128">
        <v>13795000</v>
      </c>
    </row>
    <row r="12" spans="1:10" ht="16.7" customHeight="1" x14ac:dyDescent="0.2">
      <c r="A12" s="78"/>
      <c r="B12" s="346" t="s">
        <v>95</v>
      </c>
      <c r="C12" s="347">
        <v>4273000</v>
      </c>
      <c r="D12" s="347">
        <v>4299000</v>
      </c>
      <c r="E12" s="347">
        <v>4287000</v>
      </c>
      <c r="F12" s="170">
        <v>4400000</v>
      </c>
      <c r="G12" s="170">
        <v>4115000</v>
      </c>
      <c r="H12" s="170">
        <v>4066000</v>
      </c>
      <c r="I12" s="171">
        <v>3175000</v>
      </c>
    </row>
    <row r="13" spans="1:10" ht="16.7" customHeight="1" x14ac:dyDescent="0.2">
      <c r="A13" s="3"/>
      <c r="B13" s="348" t="s">
        <v>96</v>
      </c>
      <c r="C13" s="349">
        <v>407734000</v>
      </c>
      <c r="D13" s="349">
        <v>392056000</v>
      </c>
      <c r="E13" s="349">
        <v>380914000</v>
      </c>
      <c r="F13" s="191">
        <v>370740000</v>
      </c>
      <c r="G13" s="191">
        <v>361367000</v>
      </c>
      <c r="H13" s="191">
        <v>353104000</v>
      </c>
      <c r="I13" s="192">
        <v>340390000</v>
      </c>
    </row>
    <row r="14" spans="1:10" ht="9.1999999999999993" customHeight="1" x14ac:dyDescent="0.2">
      <c r="A14" s="80"/>
      <c r="B14" s="193"/>
      <c r="C14" s="140"/>
      <c r="D14" s="140"/>
      <c r="E14" s="140"/>
      <c r="F14" s="140"/>
      <c r="G14" s="140"/>
      <c r="H14" s="140"/>
      <c r="I14" s="141"/>
    </row>
    <row r="15" spans="1:10" ht="16.7" customHeight="1" x14ac:dyDescent="0.2">
      <c r="A15" s="3"/>
      <c r="B15" s="188" t="s">
        <v>97</v>
      </c>
      <c r="C15" s="127">
        <v>26146000</v>
      </c>
      <c r="D15" s="127">
        <v>23500000</v>
      </c>
      <c r="E15" s="127">
        <v>23554000</v>
      </c>
      <c r="F15" s="127">
        <v>18815000</v>
      </c>
      <c r="G15" s="127">
        <v>19585000</v>
      </c>
      <c r="H15" s="127">
        <v>18872000</v>
      </c>
      <c r="I15" s="128">
        <v>14975000</v>
      </c>
    </row>
    <row r="16" spans="1:10" ht="16.7" customHeight="1" x14ac:dyDescent="0.2">
      <c r="A16" s="3"/>
      <c r="B16" s="188" t="s">
        <v>98</v>
      </c>
      <c r="C16" s="127">
        <v>79661000</v>
      </c>
      <c r="D16" s="127">
        <v>60706000</v>
      </c>
      <c r="E16" s="127">
        <v>65378000</v>
      </c>
      <c r="F16" s="127">
        <v>130234000</v>
      </c>
      <c r="G16" s="127">
        <v>56179000</v>
      </c>
      <c r="H16" s="127">
        <v>65575000</v>
      </c>
      <c r="I16" s="128">
        <v>66134000</v>
      </c>
    </row>
    <row r="17" spans="1:9" ht="16.7" customHeight="1" x14ac:dyDescent="0.2">
      <c r="A17" s="3"/>
      <c r="B17" s="188" t="s">
        <v>99</v>
      </c>
      <c r="C17" s="127">
        <v>58313000</v>
      </c>
      <c r="D17" s="127">
        <v>73541000</v>
      </c>
      <c r="E17" s="127">
        <v>67809000</v>
      </c>
      <c r="F17" s="127">
        <v>65925000</v>
      </c>
      <c r="G17" s="127">
        <v>67311000</v>
      </c>
      <c r="H17" s="127">
        <v>64472000</v>
      </c>
      <c r="I17" s="128">
        <v>63537000</v>
      </c>
    </row>
    <row r="18" spans="1:9" ht="16.7" customHeight="1" x14ac:dyDescent="0.2">
      <c r="A18" s="3"/>
      <c r="B18" s="188" t="s">
        <v>93</v>
      </c>
      <c r="C18" s="127">
        <v>6950000</v>
      </c>
      <c r="D18" s="127">
        <v>8003000</v>
      </c>
      <c r="E18" s="127">
        <v>3115000</v>
      </c>
      <c r="F18" s="127">
        <v>4348000</v>
      </c>
      <c r="G18" s="127">
        <v>5049000</v>
      </c>
      <c r="H18" s="127">
        <v>5447000</v>
      </c>
      <c r="I18" s="128">
        <v>7164000</v>
      </c>
    </row>
    <row r="19" spans="1:9" ht="16.7" customHeight="1" x14ac:dyDescent="0.2">
      <c r="A19" s="3"/>
      <c r="B19" s="188" t="s">
        <v>100</v>
      </c>
      <c r="C19" s="127">
        <v>26765000</v>
      </c>
      <c r="D19" s="127">
        <v>33617000</v>
      </c>
      <c r="E19" s="127">
        <v>27295000</v>
      </c>
      <c r="F19" s="127">
        <v>23330000</v>
      </c>
      <c r="G19" s="127">
        <v>25429000</v>
      </c>
      <c r="H19" s="127">
        <v>28051000</v>
      </c>
      <c r="I19" s="128">
        <v>24194000</v>
      </c>
    </row>
    <row r="20" spans="1:9" ht="16.7" customHeight="1" x14ac:dyDescent="0.2">
      <c r="A20" s="3"/>
      <c r="B20" s="188" t="s">
        <v>101</v>
      </c>
      <c r="C20" s="127">
        <v>140930000</v>
      </c>
      <c r="D20" s="127">
        <v>121313000</v>
      </c>
      <c r="E20" s="127">
        <v>60000000</v>
      </c>
      <c r="F20" s="127">
        <v>60000000</v>
      </c>
      <c r="G20" s="127">
        <v>150000000</v>
      </c>
      <c r="H20" s="127">
        <v>150000000</v>
      </c>
      <c r="I20" s="128">
        <v>136000000</v>
      </c>
    </row>
    <row r="21" spans="1:9" ht="16.7" customHeight="1" x14ac:dyDescent="0.2">
      <c r="A21" s="3"/>
      <c r="B21" s="188" t="s">
        <v>102</v>
      </c>
      <c r="C21" s="127">
        <v>231520000</v>
      </c>
      <c r="D21" s="127">
        <v>230657000</v>
      </c>
      <c r="E21" s="127">
        <v>258908000</v>
      </c>
      <c r="F21" s="127">
        <v>242187000</v>
      </c>
      <c r="G21" s="127">
        <v>205820000</v>
      </c>
      <c r="H21" s="127">
        <v>180652000</v>
      </c>
      <c r="I21" s="128">
        <v>193364000</v>
      </c>
    </row>
    <row r="22" spans="1:9" ht="16.7" customHeight="1" x14ac:dyDescent="0.2">
      <c r="A22" s="3"/>
      <c r="B22" s="194" t="s">
        <v>103</v>
      </c>
      <c r="C22" s="191">
        <v>570285000</v>
      </c>
      <c r="D22" s="191">
        <v>551337000</v>
      </c>
      <c r="E22" s="191">
        <v>506059000</v>
      </c>
      <c r="F22" s="191">
        <v>544839000</v>
      </c>
      <c r="G22" s="191">
        <v>529373000</v>
      </c>
      <c r="H22" s="191">
        <v>513069000</v>
      </c>
      <c r="I22" s="192">
        <v>505368000</v>
      </c>
    </row>
    <row r="23" spans="1:9" ht="9.1999999999999993" customHeight="1" x14ac:dyDescent="0.2">
      <c r="A23" s="3"/>
      <c r="B23" s="195"/>
      <c r="C23" s="172"/>
      <c r="D23" s="172"/>
      <c r="E23" s="172"/>
      <c r="F23" s="172"/>
      <c r="G23" s="172"/>
      <c r="H23" s="172"/>
      <c r="I23" s="196"/>
    </row>
    <row r="24" spans="1:9" ht="16.7" customHeight="1" x14ac:dyDescent="0.2">
      <c r="A24" s="3"/>
      <c r="B24" s="197" t="s">
        <v>104</v>
      </c>
      <c r="C24" s="173">
        <v>978019000</v>
      </c>
      <c r="D24" s="173">
        <v>943393000</v>
      </c>
      <c r="E24" s="173">
        <v>886973000</v>
      </c>
      <c r="F24" s="173">
        <v>915579000</v>
      </c>
      <c r="G24" s="173">
        <v>890740000</v>
      </c>
      <c r="H24" s="173">
        <v>866173000</v>
      </c>
      <c r="I24" s="174">
        <v>845758000</v>
      </c>
    </row>
    <row r="25" spans="1:9" ht="9.1999999999999993" customHeight="1" x14ac:dyDescent="0.2">
      <c r="A25" s="3"/>
      <c r="B25" s="198"/>
      <c r="C25" s="199"/>
      <c r="D25" s="199"/>
      <c r="E25" s="199"/>
      <c r="F25" s="199"/>
      <c r="G25" s="199"/>
      <c r="H25" s="199"/>
      <c r="I25" s="200"/>
    </row>
    <row r="26" spans="1:9" ht="16.7" customHeight="1" x14ac:dyDescent="0.2">
      <c r="A26" s="3"/>
      <c r="B26" s="193" t="s">
        <v>105</v>
      </c>
      <c r="C26" s="201">
        <v>387616000</v>
      </c>
      <c r="D26" s="201">
        <v>364950000</v>
      </c>
      <c r="E26" s="201">
        <v>333008000</v>
      </c>
      <c r="F26" s="201">
        <v>317477000</v>
      </c>
      <c r="G26" s="201">
        <v>282723000</v>
      </c>
      <c r="H26" s="201">
        <v>265960000</v>
      </c>
      <c r="I26" s="202">
        <v>218174000</v>
      </c>
    </row>
    <row r="27" spans="1:9" ht="9.1999999999999993" customHeight="1" x14ac:dyDescent="0.2">
      <c r="A27" s="3"/>
      <c r="B27" s="147"/>
      <c r="C27" s="140"/>
      <c r="D27" s="140"/>
      <c r="E27" s="140"/>
      <c r="F27" s="140"/>
      <c r="G27" s="140"/>
      <c r="H27" s="140"/>
      <c r="I27" s="141"/>
    </row>
    <row r="28" spans="1:9" ht="16.7" customHeight="1" x14ac:dyDescent="0.2">
      <c r="A28" s="3"/>
      <c r="B28" s="188" t="s">
        <v>106</v>
      </c>
      <c r="C28" s="127">
        <v>28801000</v>
      </c>
      <c r="D28" s="127">
        <v>25116000</v>
      </c>
      <c r="E28" s="127">
        <v>25273000</v>
      </c>
      <c r="F28" s="127">
        <v>21662000</v>
      </c>
      <c r="G28" s="127">
        <v>20004000</v>
      </c>
      <c r="H28" s="127">
        <v>17356000</v>
      </c>
      <c r="I28" s="128">
        <v>17257000</v>
      </c>
    </row>
    <row r="29" spans="1:9" ht="16.7" customHeight="1" x14ac:dyDescent="0.2">
      <c r="A29" s="3"/>
      <c r="B29" s="188" t="s">
        <v>107</v>
      </c>
      <c r="C29" s="127">
        <v>1344000</v>
      </c>
      <c r="D29" s="127">
        <v>1293000</v>
      </c>
      <c r="E29" s="127">
        <v>1464000</v>
      </c>
      <c r="F29" s="127">
        <v>1342000</v>
      </c>
      <c r="G29" s="127">
        <v>3934000</v>
      </c>
      <c r="H29" s="127">
        <v>3561000</v>
      </c>
      <c r="I29" s="128">
        <v>2907000</v>
      </c>
    </row>
    <row r="30" spans="1:9" ht="16.7" customHeight="1" x14ac:dyDescent="0.2">
      <c r="A30" s="3"/>
      <c r="B30" s="188" t="s">
        <v>108</v>
      </c>
      <c r="C30" s="127">
        <v>41014000</v>
      </c>
      <c r="D30" s="127">
        <v>39821000</v>
      </c>
      <c r="E30" s="127">
        <v>37698000</v>
      </c>
      <c r="F30" s="127">
        <v>35862000</v>
      </c>
      <c r="G30" s="127">
        <v>33484000</v>
      </c>
      <c r="H30" s="127">
        <v>32791000</v>
      </c>
      <c r="I30" s="128">
        <v>28369000</v>
      </c>
    </row>
    <row r="31" spans="1:9" ht="16.7" customHeight="1" x14ac:dyDescent="0.2">
      <c r="A31" s="3"/>
      <c r="B31" s="189" t="s">
        <v>39</v>
      </c>
      <c r="C31" s="170">
        <v>238793000</v>
      </c>
      <c r="D31" s="170">
        <v>232433000</v>
      </c>
      <c r="E31" s="170">
        <v>219265000</v>
      </c>
      <c r="F31" s="170">
        <v>242272000</v>
      </c>
      <c r="G31" s="170">
        <v>259628000</v>
      </c>
      <c r="H31" s="170">
        <v>266195000</v>
      </c>
      <c r="I31" s="171">
        <v>262247000</v>
      </c>
    </row>
    <row r="32" spans="1:9" ht="16.7" customHeight="1" x14ac:dyDescent="0.2">
      <c r="A32" s="3"/>
      <c r="B32" s="194" t="s">
        <v>109</v>
      </c>
      <c r="C32" s="191">
        <v>309952000</v>
      </c>
      <c r="D32" s="191">
        <v>298663000</v>
      </c>
      <c r="E32" s="191">
        <v>283700000</v>
      </c>
      <c r="F32" s="191">
        <v>301138000</v>
      </c>
      <c r="G32" s="191">
        <v>317050000</v>
      </c>
      <c r="H32" s="191">
        <v>319903000</v>
      </c>
      <c r="I32" s="192">
        <v>310780000</v>
      </c>
    </row>
    <row r="33" spans="1:9" ht="9.1999999999999993" customHeight="1" x14ac:dyDescent="0.2">
      <c r="A33" s="3"/>
      <c r="B33" s="147"/>
      <c r="C33" s="140"/>
      <c r="D33" s="140"/>
      <c r="E33" s="140"/>
      <c r="F33" s="140"/>
      <c r="G33" s="140"/>
      <c r="H33" s="140"/>
      <c r="I33" s="141"/>
    </row>
    <row r="34" spans="1:9" ht="16.7" customHeight="1" x14ac:dyDescent="0.2">
      <c r="A34" s="3"/>
      <c r="B34" s="188" t="s">
        <v>110</v>
      </c>
      <c r="C34" s="127">
        <v>21998000</v>
      </c>
      <c r="D34" s="127">
        <v>15337000</v>
      </c>
      <c r="E34" s="127">
        <v>21799000</v>
      </c>
      <c r="F34" s="127">
        <v>15374000</v>
      </c>
      <c r="G34" s="127">
        <v>14022000</v>
      </c>
      <c r="H34" s="127">
        <v>12677000</v>
      </c>
      <c r="I34" s="128">
        <v>12676000</v>
      </c>
    </row>
    <row r="35" spans="1:9" ht="16.7" customHeight="1" x14ac:dyDescent="0.2">
      <c r="A35" s="3"/>
      <c r="B35" s="188" t="s">
        <v>106</v>
      </c>
      <c r="C35" s="127">
        <v>14872000</v>
      </c>
      <c r="D35" s="127">
        <v>15823000</v>
      </c>
      <c r="E35" s="127">
        <v>14211000</v>
      </c>
      <c r="F35" s="127">
        <v>13513000</v>
      </c>
      <c r="G35" s="127">
        <v>13335000</v>
      </c>
      <c r="H35" s="127">
        <v>12555000</v>
      </c>
      <c r="I35" s="128">
        <v>11717000</v>
      </c>
    </row>
    <row r="36" spans="1:9" ht="16.7" customHeight="1" x14ac:dyDescent="0.2">
      <c r="A36" s="3"/>
      <c r="B36" s="188" t="s">
        <v>108</v>
      </c>
      <c r="C36" s="127">
        <v>7918000</v>
      </c>
      <c r="D36" s="127">
        <v>7481000</v>
      </c>
      <c r="E36" s="127">
        <v>6181000</v>
      </c>
      <c r="F36" s="127">
        <v>5518000</v>
      </c>
      <c r="G36" s="127">
        <v>6537000</v>
      </c>
      <c r="H36" s="127">
        <v>7600000</v>
      </c>
      <c r="I36" s="128">
        <v>36714000</v>
      </c>
    </row>
    <row r="37" spans="1:9" ht="16.7" customHeight="1" x14ac:dyDescent="0.2">
      <c r="A37" s="3"/>
      <c r="B37" s="188" t="s">
        <v>39</v>
      </c>
      <c r="C37" s="127">
        <v>164913000</v>
      </c>
      <c r="D37" s="127">
        <v>165497000</v>
      </c>
      <c r="E37" s="127">
        <v>158067000</v>
      </c>
      <c r="F37" s="127">
        <v>190956000</v>
      </c>
      <c r="G37" s="127">
        <v>181099000</v>
      </c>
      <c r="H37" s="127">
        <v>173600000</v>
      </c>
      <c r="I37" s="128">
        <v>171965000</v>
      </c>
    </row>
    <row r="38" spans="1:9" ht="16.7" customHeight="1" x14ac:dyDescent="0.2">
      <c r="A38" s="3"/>
      <c r="B38" s="188" t="s">
        <v>111</v>
      </c>
      <c r="C38" s="127">
        <v>19084000</v>
      </c>
      <c r="D38" s="127">
        <v>18790000</v>
      </c>
      <c r="E38" s="127">
        <v>18393000</v>
      </c>
      <c r="F38" s="127">
        <v>18506000</v>
      </c>
      <c r="G38" s="127">
        <v>19782000</v>
      </c>
      <c r="H38" s="127">
        <v>19695000</v>
      </c>
      <c r="I38" s="128">
        <v>23926000</v>
      </c>
    </row>
    <row r="39" spans="1:9" ht="16.7" customHeight="1" x14ac:dyDescent="0.2">
      <c r="A39" s="3"/>
      <c r="B39" s="188" t="s">
        <v>112</v>
      </c>
      <c r="C39" s="127">
        <v>1893000</v>
      </c>
      <c r="D39" s="127">
        <v>2622000</v>
      </c>
      <c r="E39" s="127">
        <v>2427000</v>
      </c>
      <c r="F39" s="127">
        <v>2676000</v>
      </c>
      <c r="G39" s="127">
        <v>1273000</v>
      </c>
      <c r="H39" s="127">
        <v>2511000</v>
      </c>
      <c r="I39" s="128">
        <v>3072000</v>
      </c>
    </row>
    <row r="40" spans="1:9" ht="16.7" customHeight="1" x14ac:dyDescent="0.2">
      <c r="A40" s="3"/>
      <c r="B40" s="188" t="s">
        <v>113</v>
      </c>
      <c r="C40" s="127">
        <v>49773000</v>
      </c>
      <c r="D40" s="127">
        <v>54230000</v>
      </c>
      <c r="E40" s="127">
        <v>49187000</v>
      </c>
      <c r="F40" s="127">
        <v>50421000</v>
      </c>
      <c r="G40" s="127">
        <v>54919000</v>
      </c>
      <c r="H40" s="127">
        <v>51672000</v>
      </c>
      <c r="I40" s="128">
        <v>56734000</v>
      </c>
    </row>
    <row r="41" spans="1:9" ht="16.7" customHeight="1" x14ac:dyDescent="0.2">
      <c r="A41" s="3"/>
      <c r="B41" s="194" t="s">
        <v>114</v>
      </c>
      <c r="C41" s="191">
        <v>280451000</v>
      </c>
      <c r="D41" s="191">
        <v>279780000</v>
      </c>
      <c r="E41" s="191">
        <v>270265000</v>
      </c>
      <c r="F41" s="191">
        <v>296964000</v>
      </c>
      <c r="G41" s="191">
        <v>290967000</v>
      </c>
      <c r="H41" s="191">
        <v>280310000</v>
      </c>
      <c r="I41" s="192">
        <v>316804000</v>
      </c>
    </row>
    <row r="42" spans="1:9" ht="9.1999999999999993" customHeight="1" x14ac:dyDescent="0.2">
      <c r="A42" s="3"/>
      <c r="B42" s="189"/>
      <c r="C42" s="172"/>
      <c r="D42" s="172"/>
      <c r="E42" s="172"/>
      <c r="F42" s="172"/>
      <c r="G42" s="172"/>
      <c r="H42" s="172"/>
      <c r="I42" s="196"/>
    </row>
    <row r="43" spans="1:9" ht="16.7" customHeight="1" x14ac:dyDescent="0.2">
      <c r="A43" s="3"/>
      <c r="B43" s="203" t="s">
        <v>115</v>
      </c>
      <c r="C43" s="173">
        <v>978019000</v>
      </c>
      <c r="D43" s="173">
        <v>943393000</v>
      </c>
      <c r="E43" s="173">
        <v>886973000</v>
      </c>
      <c r="F43" s="173">
        <v>915579000</v>
      </c>
      <c r="G43" s="173">
        <v>890740000</v>
      </c>
      <c r="H43" s="173">
        <v>866173000</v>
      </c>
      <c r="I43" s="174">
        <v>845758000</v>
      </c>
    </row>
    <row r="44" spans="1:9" ht="16.7" customHeight="1" x14ac:dyDescent="0.2">
      <c r="A44" s="3"/>
      <c r="B44" s="198"/>
      <c r="C44" s="204"/>
      <c r="D44" s="204"/>
      <c r="E44" s="204"/>
      <c r="F44" s="176"/>
      <c r="G44" s="166"/>
      <c r="H44" s="166"/>
      <c r="I44" s="204"/>
    </row>
    <row r="45" spans="1:9" ht="16.7" customHeight="1" x14ac:dyDescent="0.2">
      <c r="A45" s="3"/>
      <c r="B45" s="193"/>
      <c r="D45" s="205"/>
      <c r="E45" s="205"/>
      <c r="F45" s="3"/>
      <c r="G45" s="1"/>
      <c r="H45" s="1"/>
      <c r="I45" s="149"/>
    </row>
    <row r="46" spans="1:9" ht="16.7" customHeight="1" x14ac:dyDescent="0.2">
      <c r="A46" s="3"/>
      <c r="B46" s="165" t="s">
        <v>116</v>
      </c>
      <c r="D46" s="99"/>
      <c r="E46" s="99"/>
      <c r="F46" s="3"/>
      <c r="G46" s="1"/>
      <c r="H46" s="1"/>
      <c r="I46" s="149"/>
    </row>
    <row r="47" spans="1:9" ht="16.7" customHeight="1" x14ac:dyDescent="0.2">
      <c r="A47" s="3"/>
      <c r="B47" s="206" t="s">
        <v>117</v>
      </c>
      <c r="D47" s="207"/>
      <c r="E47" s="207"/>
      <c r="F47" s="207"/>
      <c r="G47" s="207"/>
      <c r="H47" s="207"/>
      <c r="I47" s="208"/>
    </row>
    <row r="48" spans="1:9" ht="16.7" customHeight="1" x14ac:dyDescent="0.2">
      <c r="A48" s="3"/>
      <c r="B48" s="166" t="s">
        <v>40</v>
      </c>
      <c r="C48" s="209">
        <v>335611000</v>
      </c>
      <c r="D48" s="209">
        <v>345833000</v>
      </c>
      <c r="E48" s="209">
        <v>341975000</v>
      </c>
      <c r="F48" s="209">
        <v>357184000</v>
      </c>
      <c r="G48" s="209">
        <v>378389000</v>
      </c>
      <c r="H48" s="209">
        <v>389886000</v>
      </c>
      <c r="I48" s="168">
        <v>398096000</v>
      </c>
    </row>
    <row r="49" spans="1:9" ht="16.7" customHeight="1" x14ac:dyDescent="0.2">
      <c r="A49" s="3"/>
      <c r="B49" s="99" t="s">
        <v>41</v>
      </c>
      <c r="C49" s="210">
        <v>28370000</v>
      </c>
      <c r="D49" s="210">
        <v>17934000</v>
      </c>
      <c r="E49" s="210">
        <v>5073000</v>
      </c>
      <c r="F49" s="210">
        <v>48653000</v>
      </c>
      <c r="G49" s="210">
        <v>36872000</v>
      </c>
      <c r="H49" s="210">
        <v>27205000</v>
      </c>
      <c r="I49" s="128">
        <v>13921000</v>
      </c>
    </row>
    <row r="50" spans="1:9" ht="16.7" customHeight="1" x14ac:dyDescent="0.2">
      <c r="A50" s="3"/>
      <c r="B50" s="207" t="s">
        <v>9</v>
      </c>
      <c r="C50" s="211">
        <v>39726000</v>
      </c>
      <c r="D50" s="211">
        <v>34163000</v>
      </c>
      <c r="E50" s="211">
        <v>30284000</v>
      </c>
      <c r="F50" s="211">
        <v>27391000</v>
      </c>
      <c r="G50" s="211">
        <v>25466000</v>
      </c>
      <c r="H50" s="211">
        <v>22704000</v>
      </c>
      <c r="I50" s="212">
        <v>22196000</v>
      </c>
    </row>
    <row r="51" spans="1:9" ht="16.7" customHeight="1" x14ac:dyDescent="0.2">
      <c r="A51" s="3"/>
      <c r="B51" s="213" t="s">
        <v>118</v>
      </c>
      <c r="C51" s="214">
        <v>403706000</v>
      </c>
      <c r="D51" s="214">
        <v>397930000</v>
      </c>
      <c r="E51" s="214">
        <v>377332000</v>
      </c>
      <c r="F51" s="214">
        <v>433228000</v>
      </c>
      <c r="G51" s="214">
        <v>440727000</v>
      </c>
      <c r="H51" s="214">
        <v>439795000</v>
      </c>
      <c r="I51" s="215">
        <v>434213000</v>
      </c>
    </row>
    <row r="52" spans="1:9" ht="6.6" customHeight="1" x14ac:dyDescent="0.2">
      <c r="A52" s="3"/>
      <c r="B52" s="166"/>
      <c r="C52" s="166"/>
      <c r="D52" s="166"/>
      <c r="E52" s="166"/>
      <c r="F52" s="166"/>
      <c r="G52" s="166"/>
      <c r="H52" s="166"/>
      <c r="I52" s="216"/>
    </row>
    <row r="53" spans="1:9" ht="16.7" customHeight="1" x14ac:dyDescent="0.2">
      <c r="A53" s="3"/>
      <c r="B53" s="99" t="s">
        <v>40</v>
      </c>
      <c r="C53" s="210">
        <v>16096000</v>
      </c>
      <c r="D53" s="210">
        <v>17618000</v>
      </c>
      <c r="E53" s="210">
        <v>23610000</v>
      </c>
      <c r="F53" s="210">
        <v>14180000</v>
      </c>
      <c r="G53" s="210">
        <v>16561000</v>
      </c>
      <c r="H53" s="210">
        <v>12916000</v>
      </c>
      <c r="I53" s="128">
        <v>15257000</v>
      </c>
    </row>
    <row r="54" spans="1:9" ht="16.7" customHeight="1" x14ac:dyDescent="0.2">
      <c r="A54" s="3"/>
      <c r="B54" s="99" t="s">
        <v>41</v>
      </c>
      <c r="C54" s="210">
        <v>6500000</v>
      </c>
      <c r="D54" s="210">
        <v>5711000</v>
      </c>
      <c r="E54" s="210">
        <v>6025000</v>
      </c>
      <c r="F54" s="210">
        <v>5533000</v>
      </c>
      <c r="G54" s="210">
        <v>4656000</v>
      </c>
      <c r="H54" s="210">
        <v>3290000</v>
      </c>
      <c r="I54" s="128">
        <v>2090000</v>
      </c>
    </row>
    <row r="55" spans="1:9" ht="16.7" customHeight="1" x14ac:dyDescent="0.2">
      <c r="A55" s="3"/>
      <c r="B55" s="190" t="s">
        <v>119</v>
      </c>
      <c r="C55" s="218">
        <v>22596000</v>
      </c>
      <c r="D55" s="218">
        <v>23329000</v>
      </c>
      <c r="E55" s="218">
        <v>29635000</v>
      </c>
      <c r="F55" s="218">
        <v>19713000</v>
      </c>
      <c r="G55" s="218">
        <v>21218000</v>
      </c>
      <c r="H55" s="218">
        <v>16206000</v>
      </c>
      <c r="I55" s="192">
        <v>17347000</v>
      </c>
    </row>
    <row r="56" spans="1:9" ht="6.6" customHeight="1" x14ac:dyDescent="0.2">
      <c r="A56" s="3"/>
      <c r="B56" s="99"/>
      <c r="D56" s="1"/>
      <c r="E56" s="1"/>
      <c r="F56" s="1"/>
      <c r="G56" s="1"/>
      <c r="H56" s="1"/>
      <c r="I56" s="141"/>
    </row>
    <row r="57" spans="1:9" ht="16.7" customHeight="1" x14ac:dyDescent="0.2">
      <c r="A57" s="3"/>
      <c r="B57" s="99" t="s">
        <v>40</v>
      </c>
      <c r="C57" s="210">
        <v>351707000</v>
      </c>
      <c r="D57" s="210">
        <v>363451000</v>
      </c>
      <c r="E57" s="210">
        <v>365584000</v>
      </c>
      <c r="F57" s="210">
        <v>371363000</v>
      </c>
      <c r="G57" s="210">
        <v>394950000</v>
      </c>
      <c r="H57" s="210">
        <v>402801000</v>
      </c>
      <c r="I57" s="128">
        <v>413352000</v>
      </c>
    </row>
    <row r="58" spans="1:9" ht="16.7" customHeight="1" x14ac:dyDescent="0.2">
      <c r="A58" s="3"/>
      <c r="B58" s="99" t="s">
        <v>41</v>
      </c>
      <c r="C58" s="210">
        <v>34870000</v>
      </c>
      <c r="D58" s="210">
        <v>23645000</v>
      </c>
      <c r="E58" s="210">
        <v>11098000</v>
      </c>
      <c r="F58" s="210">
        <v>54186000</v>
      </c>
      <c r="G58" s="210">
        <v>41528000</v>
      </c>
      <c r="H58" s="210">
        <v>30495000</v>
      </c>
      <c r="I58" s="128">
        <v>16011000</v>
      </c>
    </row>
    <row r="59" spans="1:9" ht="16.7" customHeight="1" x14ac:dyDescent="0.2">
      <c r="A59" s="3"/>
      <c r="B59" s="169" t="s">
        <v>9</v>
      </c>
      <c r="C59" s="217">
        <v>39726000</v>
      </c>
      <c r="D59" s="217">
        <v>34163000</v>
      </c>
      <c r="E59" s="217">
        <v>30284000</v>
      </c>
      <c r="F59" s="217">
        <v>27391000</v>
      </c>
      <c r="G59" s="217">
        <v>25466000</v>
      </c>
      <c r="H59" s="217">
        <v>22704000</v>
      </c>
      <c r="I59" s="219">
        <v>22196000</v>
      </c>
    </row>
    <row r="60" spans="1:9" ht="16.7" customHeight="1" x14ac:dyDescent="0.2">
      <c r="A60" s="3"/>
      <c r="B60" s="203" t="s">
        <v>42</v>
      </c>
      <c r="C60" s="220">
        <v>426302000</v>
      </c>
      <c r="D60" s="220">
        <v>421259000</v>
      </c>
      <c r="E60" s="220">
        <v>406966000</v>
      </c>
      <c r="F60" s="220">
        <v>452940000</v>
      </c>
      <c r="G60" s="220">
        <v>461944000</v>
      </c>
      <c r="H60" s="220">
        <v>456000000</v>
      </c>
      <c r="I60" s="174">
        <v>451559000</v>
      </c>
    </row>
    <row r="61" spans="1:9" ht="16.7" customHeight="1" x14ac:dyDescent="0.2">
      <c r="A61" s="3"/>
      <c r="B61" s="166"/>
      <c r="C61" s="166"/>
      <c r="D61" s="166"/>
      <c r="E61" s="166"/>
      <c r="F61" s="166"/>
      <c r="G61" s="166"/>
      <c r="H61" s="166"/>
      <c r="I61" s="204"/>
    </row>
    <row r="62" spans="1:9" ht="16.7" customHeight="1" x14ac:dyDescent="0.2">
      <c r="A62" s="3"/>
      <c r="B62" s="99"/>
      <c r="D62" s="1"/>
      <c r="E62" s="1"/>
      <c r="F62" s="1"/>
      <c r="G62" s="1"/>
      <c r="H62" s="1"/>
      <c r="I62" s="149"/>
    </row>
    <row r="63" spans="1:9" ht="16.7" customHeight="1" x14ac:dyDescent="0.2">
      <c r="A63" s="3"/>
      <c r="B63" s="206" t="s">
        <v>120</v>
      </c>
      <c r="D63" s="207"/>
      <c r="E63" s="207"/>
      <c r="F63" s="207"/>
      <c r="G63" s="207"/>
      <c r="H63" s="207"/>
      <c r="I63" s="208"/>
    </row>
    <row r="64" spans="1:9" ht="16.7" customHeight="1" x14ac:dyDescent="0.2">
      <c r="A64" s="3"/>
      <c r="B64" s="166" t="s">
        <v>121</v>
      </c>
      <c r="C64" s="209">
        <v>231520000</v>
      </c>
      <c r="D64" s="209">
        <v>230657000</v>
      </c>
      <c r="E64" s="209">
        <v>258908000</v>
      </c>
      <c r="F64" s="209">
        <v>242187000</v>
      </c>
      <c r="G64" s="209">
        <v>205820000</v>
      </c>
      <c r="H64" s="209">
        <v>180652000</v>
      </c>
      <c r="I64" s="168">
        <v>193364000</v>
      </c>
    </row>
    <row r="65" spans="1:9" ht="16.7" customHeight="1" x14ac:dyDescent="0.2">
      <c r="A65" s="3"/>
      <c r="B65" s="169" t="s">
        <v>122</v>
      </c>
      <c r="C65" s="217">
        <v>140930000</v>
      </c>
      <c r="D65" s="217">
        <v>121313000</v>
      </c>
      <c r="E65" s="217">
        <v>60000000</v>
      </c>
      <c r="F65" s="217">
        <v>60000000</v>
      </c>
      <c r="G65" s="217">
        <v>150000000</v>
      </c>
      <c r="H65" s="217">
        <v>150000000</v>
      </c>
      <c r="I65" s="171">
        <v>136000000</v>
      </c>
    </row>
    <row r="66" spans="1:9" ht="16.7" customHeight="1" x14ac:dyDescent="0.2">
      <c r="A66" s="3"/>
      <c r="B66" s="203" t="s">
        <v>123</v>
      </c>
      <c r="C66" s="221">
        <v>372450000</v>
      </c>
      <c r="D66" s="221">
        <v>351970000</v>
      </c>
      <c r="E66" s="221">
        <v>318908000</v>
      </c>
      <c r="F66" s="221">
        <v>302187000</v>
      </c>
      <c r="G66" s="221">
        <v>355820000</v>
      </c>
      <c r="H66" s="221">
        <v>330652000</v>
      </c>
      <c r="I66" s="174">
        <v>329364000</v>
      </c>
    </row>
    <row r="67" spans="1:9" ht="15" customHeight="1" x14ac:dyDescent="0.2">
      <c r="B67" s="222"/>
      <c r="C67" s="222"/>
      <c r="D67" s="222"/>
      <c r="E67" s="222"/>
      <c r="F67" s="222"/>
      <c r="G67" s="222"/>
      <c r="H67" s="222"/>
      <c r="I67" s="223"/>
    </row>
    <row r="68" spans="1:9" x14ac:dyDescent="0.2">
      <c r="I68" s="392"/>
    </row>
    <row r="69" spans="1:9" x14ac:dyDescent="0.2">
      <c r="A69" s="3"/>
    </row>
    <row r="70" spans="1:9" x14ac:dyDescent="0.2">
      <c r="A70" s="3"/>
    </row>
    <row r="71" spans="1:9" x14ac:dyDescent="0.2">
      <c r="A71" s="3"/>
    </row>
  </sheetData>
  <mergeCells count="1">
    <mergeCell ref="B2:E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5:I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1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63.42578125" customWidth="1"/>
    <col min="3" max="8" width="11.7109375" customWidth="1"/>
    <col min="9" max="9" width="1.5703125" customWidth="1"/>
    <col min="10" max="10" width="11.7109375" customWidth="1"/>
    <col min="11" max="11" width="1.5703125" customWidth="1"/>
    <col min="12" max="12" width="11.7109375" customWidth="1"/>
  </cols>
  <sheetData>
    <row r="1" spans="1:12" ht="14.1" customHeight="1" x14ac:dyDescent="0.2">
      <c r="A1" s="3"/>
      <c r="B1" s="3"/>
      <c r="C1" s="3"/>
      <c r="D1" s="3"/>
      <c r="E1" s="3"/>
      <c r="F1" s="3"/>
      <c r="G1" s="3"/>
      <c r="H1" s="3"/>
      <c r="I1" s="3"/>
      <c r="K1" s="3"/>
    </row>
    <row r="2" spans="1:12" ht="22.5" customHeight="1" x14ac:dyDescent="0.3">
      <c r="A2" s="3"/>
      <c r="B2" s="396" t="s">
        <v>124</v>
      </c>
      <c r="C2" s="396"/>
      <c r="D2" s="396"/>
      <c r="E2" s="396"/>
      <c r="F2" s="396"/>
      <c r="G2" s="3"/>
      <c r="H2" s="3"/>
      <c r="I2" s="3"/>
      <c r="K2" s="3"/>
    </row>
    <row r="3" spans="1:12" ht="14.1" customHeight="1" x14ac:dyDescent="0.2">
      <c r="A3" s="3"/>
      <c r="B3" s="6" t="str">
        <f>'1. Key figures table'!$B$3</f>
        <v>Second quarter and half year 2022 results</v>
      </c>
      <c r="C3" s="3"/>
      <c r="D3" s="3"/>
      <c r="E3" s="3"/>
      <c r="F3" s="3"/>
      <c r="G3" s="3"/>
      <c r="H3" s="3"/>
      <c r="I3" s="3"/>
      <c r="K3" s="3"/>
    </row>
    <row r="4" spans="1:12" ht="15" customHeight="1" thickBot="1" x14ac:dyDescent="0.25">
      <c r="A4" s="3"/>
      <c r="B4" s="388"/>
      <c r="C4" s="79"/>
      <c r="D4" s="79"/>
      <c r="E4" s="79"/>
      <c r="F4" s="79"/>
      <c r="G4" s="79"/>
      <c r="H4" s="79"/>
      <c r="I4" s="3"/>
      <c r="K4" s="3"/>
    </row>
    <row r="5" spans="1:12" ht="16.7" customHeight="1" thickBot="1" x14ac:dyDescent="0.25">
      <c r="A5" s="3"/>
      <c r="B5" s="350" t="s">
        <v>49</v>
      </c>
      <c r="C5" s="351" t="s">
        <v>50</v>
      </c>
      <c r="D5" s="351" t="s">
        <v>4</v>
      </c>
      <c r="E5" s="351" t="s">
        <v>51</v>
      </c>
      <c r="F5" s="10" t="s">
        <v>52</v>
      </c>
      <c r="G5" s="10" t="s">
        <v>53</v>
      </c>
      <c r="H5" s="9" t="s">
        <v>3</v>
      </c>
      <c r="I5" s="92"/>
      <c r="J5" s="224" t="s">
        <v>6</v>
      </c>
      <c r="K5" s="92"/>
      <c r="L5" s="225" t="s">
        <v>7</v>
      </c>
    </row>
    <row r="6" spans="1:12" ht="14.1" customHeight="1" x14ac:dyDescent="0.2">
      <c r="A6" s="3"/>
      <c r="B6" s="352" t="s">
        <v>125</v>
      </c>
      <c r="C6" s="353">
        <v>-14240000</v>
      </c>
      <c r="D6" s="353">
        <v>-21060000</v>
      </c>
      <c r="E6" s="353">
        <v>-22544000</v>
      </c>
      <c r="F6" s="228">
        <v>-35347000</v>
      </c>
      <c r="G6" s="228">
        <v>-19833000</v>
      </c>
      <c r="H6" s="229">
        <v>-55466000</v>
      </c>
      <c r="I6" s="92"/>
      <c r="J6" s="230">
        <v>-75299000</v>
      </c>
      <c r="K6" s="92"/>
      <c r="L6" s="231">
        <v>-35301000</v>
      </c>
    </row>
    <row r="7" spans="1:12" ht="14.1" customHeight="1" x14ac:dyDescent="0.2">
      <c r="A7" s="3"/>
      <c r="B7" s="188" t="s">
        <v>126</v>
      </c>
      <c r="C7" s="127">
        <v>3084000</v>
      </c>
      <c r="D7" s="127">
        <v>-970000</v>
      </c>
      <c r="E7" s="127">
        <v>2753000</v>
      </c>
      <c r="F7" s="127">
        <v>3037000</v>
      </c>
      <c r="G7" s="127">
        <v>1392000</v>
      </c>
      <c r="H7" s="128">
        <v>4574000</v>
      </c>
      <c r="I7" s="92"/>
      <c r="J7" s="232">
        <v>5965000</v>
      </c>
      <c r="K7" s="92"/>
      <c r="L7" s="233">
        <v>2114000</v>
      </c>
    </row>
    <row r="8" spans="1:12" ht="14.1" customHeight="1" x14ac:dyDescent="0.2">
      <c r="A8" s="80"/>
      <c r="B8" s="188" t="s">
        <v>36</v>
      </c>
      <c r="C8" s="127">
        <v>21520000</v>
      </c>
      <c r="D8" s="127">
        <v>18756000</v>
      </c>
      <c r="E8" s="127">
        <v>17210000</v>
      </c>
      <c r="F8" s="127">
        <v>16185000</v>
      </c>
      <c r="G8" s="127">
        <v>15244000</v>
      </c>
      <c r="H8" s="128">
        <v>14369000</v>
      </c>
      <c r="I8" s="92"/>
      <c r="J8" s="232">
        <v>29613000</v>
      </c>
      <c r="K8" s="92"/>
      <c r="L8" s="233">
        <v>40276000</v>
      </c>
    </row>
    <row r="9" spans="1:12" ht="14.1" customHeight="1" x14ac:dyDescent="0.2">
      <c r="A9" s="3"/>
      <c r="B9" s="188" t="s">
        <v>127</v>
      </c>
      <c r="C9" s="127">
        <v>759000</v>
      </c>
      <c r="D9" s="127">
        <v>-4277000</v>
      </c>
      <c r="E9" s="127">
        <v>-2166000</v>
      </c>
      <c r="F9" s="127">
        <v>-1790000</v>
      </c>
      <c r="G9" s="127">
        <v>-590000</v>
      </c>
      <c r="H9" s="128">
        <v>29745000</v>
      </c>
      <c r="I9" s="92"/>
      <c r="J9" s="232">
        <v>29155000</v>
      </c>
      <c r="K9" s="92"/>
      <c r="L9" s="233">
        <v>-3518000</v>
      </c>
    </row>
    <row r="10" spans="1:12" ht="14.1" customHeight="1" x14ac:dyDescent="0.2">
      <c r="A10" s="3"/>
      <c r="B10" s="188" t="s">
        <v>128</v>
      </c>
      <c r="C10" s="127">
        <v>1596000</v>
      </c>
      <c r="D10" s="127">
        <v>1457000</v>
      </c>
      <c r="E10" s="127">
        <v>955000</v>
      </c>
      <c r="F10" s="127">
        <v>1926000</v>
      </c>
      <c r="G10" s="127">
        <v>1774000</v>
      </c>
      <c r="H10" s="128">
        <v>2713000</v>
      </c>
      <c r="I10" s="92"/>
      <c r="J10" s="232">
        <v>4487000</v>
      </c>
      <c r="K10" s="92"/>
      <c r="L10" s="233">
        <v>3053000</v>
      </c>
    </row>
    <row r="11" spans="1:12" ht="13.35" customHeight="1" x14ac:dyDescent="0.2">
      <c r="A11" s="80"/>
      <c r="B11" s="188" t="s">
        <v>129</v>
      </c>
      <c r="C11" s="127"/>
      <c r="D11" s="127">
        <v>-154000</v>
      </c>
      <c r="E11" s="127">
        <v>2000</v>
      </c>
      <c r="F11" s="127">
        <v>106000</v>
      </c>
      <c r="G11" s="127"/>
      <c r="H11" s="128">
        <v>-42000</v>
      </c>
      <c r="I11" s="92"/>
      <c r="J11" s="232">
        <v>-42000</v>
      </c>
      <c r="K11" s="92"/>
      <c r="L11" s="233">
        <v>-154000</v>
      </c>
    </row>
    <row r="12" spans="1:12" ht="13.35" customHeight="1" x14ac:dyDescent="0.2">
      <c r="A12" s="78"/>
      <c r="B12" s="188" t="s">
        <v>130</v>
      </c>
      <c r="C12" s="140"/>
      <c r="D12" s="140"/>
      <c r="E12" s="140"/>
      <c r="F12" s="140"/>
      <c r="G12" s="140"/>
      <c r="H12" s="141"/>
      <c r="I12" s="92"/>
      <c r="J12" s="234"/>
      <c r="K12" s="92"/>
      <c r="L12" s="235"/>
    </row>
    <row r="13" spans="1:12" ht="14.1" customHeight="1" x14ac:dyDescent="0.2">
      <c r="A13" s="3"/>
      <c r="B13" s="236" t="s">
        <v>131</v>
      </c>
      <c r="C13" s="127">
        <v>3217000</v>
      </c>
      <c r="D13" s="127">
        <v>1019000</v>
      </c>
      <c r="E13" s="127">
        <v>4969000</v>
      </c>
      <c r="F13" s="127">
        <v>-433000</v>
      </c>
      <c r="G13" s="127">
        <v>2876000</v>
      </c>
      <c r="H13" s="128">
        <v>2633000</v>
      </c>
      <c r="I13" s="92"/>
      <c r="J13" s="232">
        <v>5509000</v>
      </c>
      <c r="K13" s="92"/>
      <c r="L13" s="233">
        <v>4236000</v>
      </c>
    </row>
    <row r="14" spans="1:12" ht="14.1" customHeight="1" x14ac:dyDescent="0.2">
      <c r="A14" s="80"/>
      <c r="B14" s="236" t="s">
        <v>132</v>
      </c>
      <c r="C14" s="127">
        <v>-3447000</v>
      </c>
      <c r="D14" s="127">
        <v>12692000</v>
      </c>
      <c r="E14" s="127">
        <v>-61340000</v>
      </c>
      <c r="F14" s="127">
        <v>69978000</v>
      </c>
      <c r="G14" s="127">
        <v>-10311000</v>
      </c>
      <c r="H14" s="128">
        <v>152000</v>
      </c>
      <c r="I14" s="92"/>
      <c r="J14" s="232">
        <v>-10159000</v>
      </c>
      <c r="K14" s="92"/>
      <c r="L14" s="233">
        <v>9245000</v>
      </c>
    </row>
    <row r="15" spans="1:12" ht="14.1" customHeight="1" x14ac:dyDescent="0.2">
      <c r="A15" s="3"/>
      <c r="B15" s="237" t="s">
        <v>133</v>
      </c>
      <c r="C15" s="114">
        <v>-11135000</v>
      </c>
      <c r="D15" s="114">
        <v>-19241000</v>
      </c>
      <c r="E15" s="114">
        <v>50777000</v>
      </c>
      <c r="F15" s="114">
        <v>11888000</v>
      </c>
      <c r="G15" s="114">
        <v>-6018000</v>
      </c>
      <c r="H15" s="115">
        <v>3108000</v>
      </c>
      <c r="I15" s="92"/>
      <c r="J15" s="238">
        <v>-2910000</v>
      </c>
      <c r="K15" s="92"/>
      <c r="L15" s="239">
        <v>-30376000</v>
      </c>
    </row>
    <row r="16" spans="1:12" ht="15.75" customHeight="1" thickBot="1" x14ac:dyDescent="0.25">
      <c r="A16" s="3"/>
      <c r="B16" s="354" t="s">
        <v>134</v>
      </c>
      <c r="C16" s="184">
        <v>1354000</v>
      </c>
      <c r="D16" s="184">
        <v>-11778000</v>
      </c>
      <c r="E16" s="184">
        <v>-9384000</v>
      </c>
      <c r="F16" s="184">
        <v>65550000</v>
      </c>
      <c r="G16" s="184">
        <v>-15466000</v>
      </c>
      <c r="H16" s="183">
        <v>1786000</v>
      </c>
      <c r="I16" s="92"/>
      <c r="J16" s="240">
        <v>-13681000</v>
      </c>
      <c r="K16" s="92"/>
      <c r="L16" s="241">
        <v>-10425000</v>
      </c>
    </row>
    <row r="17" spans="1:12" ht="15" customHeight="1" x14ac:dyDescent="0.2">
      <c r="A17" s="3"/>
      <c r="B17" s="344"/>
      <c r="C17" s="85"/>
      <c r="D17" s="85"/>
      <c r="E17" s="85"/>
      <c r="F17" s="85"/>
      <c r="G17" s="85"/>
      <c r="H17" s="157"/>
      <c r="I17" s="92"/>
      <c r="J17" s="242"/>
      <c r="K17" s="92"/>
      <c r="L17" s="243"/>
    </row>
    <row r="18" spans="1:12" ht="14.1" customHeight="1" x14ac:dyDescent="0.2">
      <c r="A18" s="3"/>
      <c r="B18" s="188" t="s">
        <v>135</v>
      </c>
      <c r="C18" s="127">
        <v>39000</v>
      </c>
      <c r="D18" s="127">
        <v>267000</v>
      </c>
      <c r="E18" s="127">
        <v>14000</v>
      </c>
      <c r="F18" s="127">
        <v>6000</v>
      </c>
      <c r="G18" s="127">
        <v>5000</v>
      </c>
      <c r="H18" s="128">
        <v>64000</v>
      </c>
      <c r="I18" s="92"/>
      <c r="J18" s="232">
        <v>69000</v>
      </c>
      <c r="K18" s="92"/>
      <c r="L18" s="233">
        <v>306000</v>
      </c>
    </row>
    <row r="19" spans="1:12" ht="14.1" customHeight="1" x14ac:dyDescent="0.2">
      <c r="A19" s="3"/>
      <c r="B19" s="188" t="s">
        <v>136</v>
      </c>
      <c r="C19" s="127">
        <v>-437000</v>
      </c>
      <c r="D19" s="127">
        <v>-469000</v>
      </c>
      <c r="E19" s="127">
        <v>-418000</v>
      </c>
      <c r="F19" s="127">
        <v>-392000</v>
      </c>
      <c r="G19" s="127">
        <v>-365000</v>
      </c>
      <c r="H19" s="128">
        <v>-307000</v>
      </c>
      <c r="I19" s="92"/>
      <c r="J19" s="232">
        <v>-672000</v>
      </c>
      <c r="K19" s="92"/>
      <c r="L19" s="233">
        <v>-906000</v>
      </c>
    </row>
    <row r="20" spans="1:12" ht="14.1" customHeight="1" x14ac:dyDescent="0.2">
      <c r="A20" s="3"/>
      <c r="B20" s="189" t="s">
        <v>137</v>
      </c>
      <c r="C20" s="114">
        <v>-1736000</v>
      </c>
      <c r="D20" s="114">
        <v>-1078000</v>
      </c>
      <c r="E20" s="114">
        <v>-1109000</v>
      </c>
      <c r="F20" s="114">
        <v>-3646000</v>
      </c>
      <c r="G20" s="114">
        <v>-1107000</v>
      </c>
      <c r="H20" s="115">
        <v>-345000</v>
      </c>
      <c r="I20" s="92"/>
      <c r="J20" s="238">
        <v>-1452000</v>
      </c>
      <c r="K20" s="92"/>
      <c r="L20" s="239">
        <v>-2814000</v>
      </c>
    </row>
    <row r="21" spans="1:12" ht="14.1" customHeight="1" thickBot="1" x14ac:dyDescent="0.25">
      <c r="A21" s="3"/>
      <c r="B21" s="354" t="s">
        <v>45</v>
      </c>
      <c r="C21" s="184">
        <v>-780000</v>
      </c>
      <c r="D21" s="184">
        <v>-13058000</v>
      </c>
      <c r="E21" s="184">
        <v>-10897000</v>
      </c>
      <c r="F21" s="184">
        <v>61518000</v>
      </c>
      <c r="G21" s="184">
        <v>-16933000</v>
      </c>
      <c r="H21" s="183">
        <v>1198000</v>
      </c>
      <c r="I21" s="92"/>
      <c r="J21" s="240">
        <v>-15736000</v>
      </c>
      <c r="K21" s="92"/>
      <c r="L21" s="241">
        <v>-13839000</v>
      </c>
    </row>
    <row r="22" spans="1:12" ht="15" customHeight="1" x14ac:dyDescent="0.2">
      <c r="A22" s="3"/>
      <c r="B22" s="344"/>
      <c r="C22" s="85"/>
      <c r="D22" s="85"/>
      <c r="E22" s="85"/>
      <c r="F22" s="85"/>
      <c r="G22" s="85"/>
      <c r="H22" s="157"/>
      <c r="I22" s="92"/>
      <c r="J22" s="242"/>
      <c r="K22" s="92"/>
      <c r="L22" s="243"/>
    </row>
    <row r="23" spans="1:12" ht="14.1" customHeight="1" x14ac:dyDescent="0.2">
      <c r="A23" s="3"/>
      <c r="B23" s="188" t="s">
        <v>46</v>
      </c>
      <c r="C23" s="127"/>
      <c r="D23" s="127"/>
      <c r="E23" s="127"/>
      <c r="F23" s="127"/>
      <c r="G23" s="127">
        <v>-5053000</v>
      </c>
      <c r="H23" s="128">
        <v>-24000</v>
      </c>
      <c r="I23" s="92"/>
      <c r="J23" s="232">
        <v>-5077000</v>
      </c>
      <c r="K23" s="92"/>
      <c r="L23" s="233"/>
    </row>
    <row r="24" spans="1:12" ht="14.1" customHeight="1" x14ac:dyDescent="0.2">
      <c r="A24" s="3"/>
      <c r="B24" s="188" t="s">
        <v>47</v>
      </c>
      <c r="C24" s="127">
        <v>-3117000</v>
      </c>
      <c r="D24" s="127">
        <v>-2732000</v>
      </c>
      <c r="E24" s="127">
        <v>-2612000</v>
      </c>
      <c r="F24" s="127">
        <v>-4813000</v>
      </c>
      <c r="G24" s="127">
        <v>-1258000</v>
      </c>
      <c r="H24" s="128">
        <v>-998000</v>
      </c>
      <c r="I24" s="92"/>
      <c r="J24" s="232">
        <v>-2256000</v>
      </c>
      <c r="K24" s="92"/>
      <c r="L24" s="233">
        <v>-5849000</v>
      </c>
    </row>
    <row r="25" spans="1:12" ht="14.1" customHeight="1" x14ac:dyDescent="0.2">
      <c r="A25" s="3"/>
      <c r="B25" s="188" t="s">
        <v>138</v>
      </c>
      <c r="C25" s="127"/>
      <c r="D25" s="127"/>
      <c r="E25" s="127">
        <v>228000</v>
      </c>
      <c r="F25" s="127">
        <v>138000</v>
      </c>
      <c r="G25" s="127"/>
      <c r="H25" s="128">
        <v>224000</v>
      </c>
      <c r="I25" s="92"/>
      <c r="J25" s="232">
        <v>224000</v>
      </c>
      <c r="K25" s="92"/>
      <c r="L25" s="233"/>
    </row>
    <row r="26" spans="1:12" ht="14.1" customHeight="1" x14ac:dyDescent="0.2">
      <c r="A26" s="3"/>
      <c r="B26" s="189" t="s">
        <v>139</v>
      </c>
      <c r="C26" s="114">
        <v>21465000</v>
      </c>
      <c r="D26" s="114">
        <v>61465000</v>
      </c>
      <c r="E26" s="114"/>
      <c r="F26" s="114">
        <v>-90000000</v>
      </c>
      <c r="G26" s="114"/>
      <c r="H26" s="115">
        <v>14000000</v>
      </c>
      <c r="I26" s="92"/>
      <c r="J26" s="238">
        <v>14000000</v>
      </c>
      <c r="K26" s="92"/>
      <c r="L26" s="239">
        <v>82930000</v>
      </c>
    </row>
    <row r="27" spans="1:12" ht="15" customHeight="1" thickBot="1" x14ac:dyDescent="0.25">
      <c r="A27" s="3"/>
      <c r="B27" s="354" t="s">
        <v>140</v>
      </c>
      <c r="C27" s="184">
        <v>18348000</v>
      </c>
      <c r="D27" s="184">
        <v>58733000</v>
      </c>
      <c r="E27" s="184">
        <v>-2384000</v>
      </c>
      <c r="F27" s="184">
        <v>-94675000</v>
      </c>
      <c r="G27" s="184">
        <v>-6311000</v>
      </c>
      <c r="H27" s="183">
        <v>13202000</v>
      </c>
      <c r="I27" s="92"/>
      <c r="J27" s="240">
        <v>6891000</v>
      </c>
      <c r="K27" s="92"/>
      <c r="L27" s="241">
        <v>77081000</v>
      </c>
    </row>
    <row r="28" spans="1:12" ht="15" customHeight="1" x14ac:dyDescent="0.2">
      <c r="A28" s="3"/>
      <c r="B28" s="344"/>
      <c r="C28" s="85"/>
      <c r="D28" s="85"/>
      <c r="E28" s="85"/>
      <c r="F28" s="85"/>
      <c r="G28" s="85"/>
      <c r="H28" s="157"/>
      <c r="I28" s="92"/>
      <c r="J28" s="242"/>
      <c r="K28" s="92"/>
      <c r="L28" s="243"/>
    </row>
    <row r="29" spans="1:12" ht="15.75" customHeight="1" x14ac:dyDescent="0.2">
      <c r="A29" s="3"/>
      <c r="B29" s="188" t="s">
        <v>141</v>
      </c>
      <c r="C29" s="127">
        <v>-3814000</v>
      </c>
      <c r="D29" s="127">
        <v>-3552000</v>
      </c>
      <c r="E29" s="127">
        <v>-3741000</v>
      </c>
      <c r="F29" s="127">
        <v>-3678000</v>
      </c>
      <c r="G29" s="127">
        <v>-3586000</v>
      </c>
      <c r="H29" s="128">
        <v>-3599000</v>
      </c>
      <c r="I29" s="92"/>
      <c r="J29" s="232">
        <v>-7185000</v>
      </c>
      <c r="K29" s="92"/>
      <c r="L29" s="233">
        <v>-7366000</v>
      </c>
    </row>
    <row r="30" spans="1:12" ht="14.1" customHeight="1" x14ac:dyDescent="0.2">
      <c r="A30" s="3"/>
      <c r="B30" s="188" t="s">
        <v>142</v>
      </c>
      <c r="C30" s="127">
        <v>577000</v>
      </c>
      <c r="D30" s="127">
        <v>3891000</v>
      </c>
      <c r="E30" s="127"/>
      <c r="F30" s="127">
        <v>93000</v>
      </c>
      <c r="G30" s="127">
        <v>1464000</v>
      </c>
      <c r="H30" s="128">
        <v>1650000</v>
      </c>
      <c r="I30" s="92"/>
      <c r="J30" s="232">
        <v>3114000</v>
      </c>
      <c r="K30" s="92"/>
      <c r="L30" s="233">
        <v>4468000</v>
      </c>
    </row>
    <row r="31" spans="1:12" ht="14.1" customHeight="1" thickBot="1" x14ac:dyDescent="0.25">
      <c r="A31" s="3"/>
      <c r="B31" s="189" t="s">
        <v>143</v>
      </c>
      <c r="C31" s="114">
        <v>-17294000</v>
      </c>
      <c r="D31" s="114">
        <v>-16137000</v>
      </c>
      <c r="E31" s="114"/>
      <c r="F31" s="114"/>
      <c r="G31" s="114"/>
      <c r="H31" s="244"/>
      <c r="I31" s="92"/>
      <c r="J31" s="238"/>
      <c r="K31" s="92"/>
      <c r="L31" s="239">
        <v>-33431000</v>
      </c>
    </row>
    <row r="32" spans="1:12" ht="13.5" thickBot="1" x14ac:dyDescent="0.25">
      <c r="A32" s="3"/>
      <c r="B32" s="354" t="s">
        <v>144</v>
      </c>
      <c r="C32" s="184">
        <v>-20531000</v>
      </c>
      <c r="D32" s="184">
        <v>-15798000</v>
      </c>
      <c r="E32" s="184">
        <v>-3741000</v>
      </c>
      <c r="F32" s="184">
        <v>-3585000</v>
      </c>
      <c r="G32" s="184">
        <v>-2122000</v>
      </c>
      <c r="H32" s="183">
        <v>-1949000</v>
      </c>
      <c r="I32" s="92"/>
      <c r="J32" s="240">
        <v>-4071000</v>
      </c>
      <c r="K32" s="92"/>
      <c r="L32" s="241">
        <v>-36329000</v>
      </c>
    </row>
    <row r="33" spans="1:12" ht="14.1" customHeight="1" x14ac:dyDescent="0.2">
      <c r="A33" s="3"/>
      <c r="B33" s="344"/>
      <c r="C33" s="90"/>
      <c r="D33" s="90"/>
      <c r="E33" s="61"/>
      <c r="F33" s="61"/>
      <c r="G33" s="61"/>
      <c r="H33" s="200"/>
      <c r="I33" s="92"/>
      <c r="J33" s="242"/>
      <c r="K33" s="92"/>
      <c r="L33" s="243"/>
    </row>
    <row r="34" spans="1:12" ht="14.1" customHeight="1" x14ac:dyDescent="0.2">
      <c r="A34" s="3"/>
      <c r="B34" s="193" t="s">
        <v>145</v>
      </c>
      <c r="C34" s="201">
        <v>-2963000</v>
      </c>
      <c r="D34" s="201">
        <v>29877000</v>
      </c>
      <c r="E34" s="201">
        <v>-17022000</v>
      </c>
      <c r="F34" s="201">
        <v>-36742000</v>
      </c>
      <c r="G34" s="201">
        <v>-25366000</v>
      </c>
      <c r="H34" s="202">
        <v>12451000</v>
      </c>
      <c r="I34" s="92"/>
      <c r="J34" s="355">
        <v>-12916000</v>
      </c>
      <c r="K34" s="92"/>
      <c r="L34" s="356">
        <v>26913000</v>
      </c>
    </row>
    <row r="35" spans="1:12" ht="14.1" customHeight="1" x14ac:dyDescent="0.2">
      <c r="A35" s="3"/>
      <c r="B35" s="188" t="s">
        <v>146</v>
      </c>
      <c r="C35" s="127">
        <v>231520000</v>
      </c>
      <c r="D35" s="127">
        <v>230657000</v>
      </c>
      <c r="E35" s="127">
        <v>258908000</v>
      </c>
      <c r="F35" s="127">
        <v>242187000</v>
      </c>
      <c r="G35" s="127">
        <v>205820000</v>
      </c>
      <c r="H35" s="245">
        <v>180652000</v>
      </c>
      <c r="I35" s="92"/>
      <c r="J35" s="232">
        <v>205820000</v>
      </c>
      <c r="K35" s="92"/>
      <c r="L35" s="233">
        <v>231520000</v>
      </c>
    </row>
    <row r="36" spans="1:12" ht="15" customHeight="1" x14ac:dyDescent="0.2">
      <c r="A36" s="3"/>
      <c r="B36" s="169" t="s">
        <v>147</v>
      </c>
      <c r="C36" s="114">
        <v>2100000</v>
      </c>
      <c r="D36" s="114">
        <v>-1626000</v>
      </c>
      <c r="E36" s="114">
        <v>301000</v>
      </c>
      <c r="F36" s="114">
        <v>375000</v>
      </c>
      <c r="G36" s="114">
        <v>198000</v>
      </c>
      <c r="H36" s="171">
        <v>261000</v>
      </c>
      <c r="I36" s="92"/>
      <c r="J36" s="232">
        <v>460000</v>
      </c>
      <c r="K36" s="92"/>
      <c r="L36" s="233">
        <v>475000</v>
      </c>
    </row>
    <row r="37" spans="1:12" ht="14.1" customHeight="1" thickBot="1" x14ac:dyDescent="0.25">
      <c r="A37" s="3"/>
      <c r="B37" s="354" t="s">
        <v>121</v>
      </c>
      <c r="C37" s="184">
        <v>230657000</v>
      </c>
      <c r="D37" s="184">
        <v>258908000</v>
      </c>
      <c r="E37" s="184">
        <v>242187000</v>
      </c>
      <c r="F37" s="184">
        <v>205820000</v>
      </c>
      <c r="G37" s="184">
        <v>180652000</v>
      </c>
      <c r="H37" s="174">
        <v>193364000</v>
      </c>
      <c r="I37" s="92"/>
      <c r="J37" s="240">
        <v>193364000</v>
      </c>
      <c r="K37" s="92"/>
      <c r="L37" s="241">
        <v>258908000</v>
      </c>
    </row>
    <row r="38" spans="1:12" ht="14.1" customHeight="1" x14ac:dyDescent="0.2">
      <c r="A38" s="3"/>
      <c r="B38" s="344"/>
      <c r="C38" s="94"/>
      <c r="D38" s="85"/>
      <c r="E38" s="85"/>
      <c r="F38" s="85"/>
      <c r="G38" s="85"/>
      <c r="H38" s="216"/>
      <c r="I38" s="92"/>
      <c r="J38" s="246"/>
      <c r="K38" s="92"/>
      <c r="L38" s="247"/>
    </row>
    <row r="39" spans="1:12" ht="14.1" customHeight="1" x14ac:dyDescent="0.2">
      <c r="A39" s="3"/>
      <c r="B39" s="193" t="s">
        <v>148</v>
      </c>
      <c r="C39" s="1"/>
      <c r="D39" s="140"/>
      <c r="E39" s="140"/>
      <c r="F39" s="140"/>
      <c r="G39" s="140"/>
      <c r="H39" s="141"/>
      <c r="I39" s="92"/>
      <c r="J39" s="234"/>
      <c r="K39" s="92"/>
      <c r="L39" s="235"/>
    </row>
    <row r="40" spans="1:12" ht="14.1" customHeight="1" x14ac:dyDescent="0.2">
      <c r="A40" s="3"/>
      <c r="B40" s="189" t="s">
        <v>101</v>
      </c>
      <c r="C40" s="114">
        <v>121313000</v>
      </c>
      <c r="D40" s="114">
        <v>60000000</v>
      </c>
      <c r="E40" s="114">
        <v>60000000</v>
      </c>
      <c r="F40" s="114">
        <v>150000000</v>
      </c>
      <c r="G40" s="114">
        <v>150000000</v>
      </c>
      <c r="H40" s="171">
        <v>136000000</v>
      </c>
      <c r="I40" s="92"/>
      <c r="J40" s="226">
        <v>136000000</v>
      </c>
      <c r="K40" s="92"/>
      <c r="L40" s="227">
        <v>60000000</v>
      </c>
    </row>
    <row r="41" spans="1:12" ht="14.1" customHeight="1" thickBot="1" x14ac:dyDescent="0.25">
      <c r="A41" s="3"/>
      <c r="B41" s="354" t="s">
        <v>120</v>
      </c>
      <c r="C41" s="184">
        <v>351970000</v>
      </c>
      <c r="D41" s="184">
        <v>318908000</v>
      </c>
      <c r="E41" s="184">
        <v>302187000</v>
      </c>
      <c r="F41" s="184">
        <v>355820000</v>
      </c>
      <c r="G41" s="184">
        <v>330652000</v>
      </c>
      <c r="H41" s="174">
        <v>329364000</v>
      </c>
      <c r="I41" s="92"/>
      <c r="J41" s="357">
        <v>329364000</v>
      </c>
      <c r="K41" s="358"/>
      <c r="L41" s="359">
        <v>318908000</v>
      </c>
    </row>
    <row r="42" spans="1:12" ht="16.7" customHeight="1" x14ac:dyDescent="0.2">
      <c r="A42" s="3"/>
      <c r="B42" s="344"/>
      <c r="C42" s="90"/>
      <c r="D42" s="90"/>
      <c r="E42" s="61"/>
      <c r="F42" s="61"/>
      <c r="G42" s="61"/>
      <c r="H42" s="223"/>
      <c r="I42" s="92"/>
      <c r="J42" s="166"/>
      <c r="K42" s="92"/>
      <c r="L42" s="166"/>
    </row>
    <row r="43" spans="1:12" ht="16.7" customHeight="1" x14ac:dyDescent="0.2">
      <c r="A43" s="3"/>
      <c r="B43" s="188"/>
      <c r="C43" s="149"/>
      <c r="D43" s="149"/>
      <c r="E43" s="92"/>
      <c r="F43" s="92"/>
      <c r="G43" s="92"/>
      <c r="H43" s="205"/>
      <c r="I43" s="92"/>
      <c r="K43" s="92"/>
    </row>
    <row r="44" spans="1:12" ht="16.7" customHeight="1" x14ac:dyDescent="0.2">
      <c r="A44" s="3"/>
      <c r="B44" s="248" t="s">
        <v>116</v>
      </c>
      <c r="C44" s="149"/>
      <c r="D44" s="149"/>
      <c r="E44" s="92"/>
      <c r="F44" s="92"/>
      <c r="G44" s="92"/>
      <c r="H44" s="205"/>
      <c r="I44" s="92"/>
      <c r="K44" s="92"/>
    </row>
    <row r="45" spans="1:12" ht="15" customHeight="1" x14ac:dyDescent="0.2">
      <c r="A45" s="3"/>
      <c r="B45" s="360" t="s">
        <v>44</v>
      </c>
      <c r="C45" s="336"/>
      <c r="D45" s="336"/>
      <c r="E45" s="361"/>
      <c r="F45" s="249"/>
      <c r="G45" s="249"/>
      <c r="H45" s="250"/>
      <c r="I45" s="92"/>
      <c r="K45" s="92"/>
    </row>
    <row r="46" spans="1:12" ht="14.1" customHeight="1" x14ac:dyDescent="0.2">
      <c r="A46" s="3"/>
      <c r="B46" s="362" t="s">
        <v>45</v>
      </c>
      <c r="C46" s="363">
        <v>-780000</v>
      </c>
      <c r="D46" s="364">
        <v>-13058000</v>
      </c>
      <c r="E46" s="364">
        <v>-10897000</v>
      </c>
      <c r="F46" s="182">
        <v>61518000</v>
      </c>
      <c r="G46" s="182">
        <v>-16933000</v>
      </c>
      <c r="H46" s="181">
        <v>1198000</v>
      </c>
      <c r="I46" s="3"/>
      <c r="J46" s="254">
        <v>-15736000</v>
      </c>
      <c r="K46" s="78"/>
      <c r="L46" s="255">
        <v>-13839000</v>
      </c>
    </row>
    <row r="47" spans="1:12" ht="14.1" customHeight="1" x14ac:dyDescent="0.2">
      <c r="A47" s="3"/>
      <c r="B47" s="365" t="s">
        <v>46</v>
      </c>
      <c r="C47" s="366"/>
      <c r="D47" s="345"/>
      <c r="E47" s="345"/>
      <c r="F47" s="127"/>
      <c r="G47" s="127">
        <v>-5053000</v>
      </c>
      <c r="H47" s="128">
        <v>-24000</v>
      </c>
      <c r="I47" s="3"/>
      <c r="J47" s="232">
        <v>-5077000</v>
      </c>
      <c r="K47" s="3"/>
      <c r="L47" s="233"/>
    </row>
    <row r="48" spans="1:12" ht="14.1" customHeight="1" x14ac:dyDescent="0.2">
      <c r="A48" s="3"/>
      <c r="B48" s="367" t="s">
        <v>47</v>
      </c>
      <c r="C48" s="368">
        <v>-3117000</v>
      </c>
      <c r="D48" s="369">
        <v>-2732000</v>
      </c>
      <c r="E48" s="369">
        <v>-2612000</v>
      </c>
      <c r="F48" s="179">
        <v>-4813000</v>
      </c>
      <c r="G48" s="179">
        <v>-1258000</v>
      </c>
      <c r="H48" s="178">
        <v>-998000</v>
      </c>
      <c r="I48" s="3"/>
      <c r="J48" s="252">
        <v>-2256000</v>
      </c>
      <c r="K48" s="3"/>
      <c r="L48" s="253">
        <v>-5849000</v>
      </c>
    </row>
    <row r="49" spans="1:12" ht="15" customHeight="1" x14ac:dyDescent="0.2">
      <c r="A49" s="3"/>
      <c r="B49" s="348" t="s">
        <v>44</v>
      </c>
      <c r="C49" s="373">
        <v>-3897000</v>
      </c>
      <c r="D49" s="364">
        <v>-15790000</v>
      </c>
      <c r="E49" s="364">
        <v>-13509000</v>
      </c>
      <c r="F49" s="364">
        <v>56705000</v>
      </c>
      <c r="G49" s="364">
        <v>-23244000</v>
      </c>
      <c r="H49" s="181">
        <v>176000</v>
      </c>
      <c r="J49" s="254">
        <v>-23069000</v>
      </c>
      <c r="L49" s="255">
        <v>-19688000</v>
      </c>
    </row>
    <row r="50" spans="1:12" ht="15" customHeight="1" x14ac:dyDescent="0.2">
      <c r="A50" s="3"/>
      <c r="B50" s="370" t="s">
        <v>149</v>
      </c>
      <c r="C50" s="371">
        <v>-0.03</v>
      </c>
      <c r="D50" s="372">
        <v>-0.12</v>
      </c>
      <c r="E50" s="372">
        <v>-0.11</v>
      </c>
      <c r="F50" s="372">
        <v>0.49</v>
      </c>
      <c r="G50" s="372">
        <v>-0.18</v>
      </c>
      <c r="H50" s="374">
        <v>0</v>
      </c>
      <c r="J50" s="377">
        <v>-0.09</v>
      </c>
      <c r="K50" s="92"/>
      <c r="L50" s="378">
        <v>-7.0000000000000007E-2</v>
      </c>
    </row>
    <row r="51" spans="1:12" ht="15" customHeight="1" x14ac:dyDescent="0.2">
      <c r="A51" s="3"/>
      <c r="B51" s="375"/>
      <c r="C51" s="376"/>
      <c r="D51" s="376"/>
      <c r="E51" s="376"/>
      <c r="F51" s="376"/>
      <c r="G51" s="376"/>
      <c r="H51" s="376"/>
      <c r="J51" s="1"/>
      <c r="L51" s="1"/>
    </row>
    <row r="52" spans="1:12" ht="15" customHeight="1" x14ac:dyDescent="0.2">
      <c r="A52" s="3"/>
      <c r="J52" s="1"/>
      <c r="L52" s="1"/>
    </row>
    <row r="53" spans="1:12" ht="15" customHeight="1" x14ac:dyDescent="0.2">
      <c r="A53" s="3"/>
      <c r="J53" s="1"/>
      <c r="L53" s="1"/>
    </row>
    <row r="54" spans="1:12" x14ac:dyDescent="0.2">
      <c r="A54" s="3"/>
    </row>
    <row r="55" spans="1:12" x14ac:dyDescent="0.2">
      <c r="A55" s="3"/>
    </row>
    <row r="56" spans="1:12" x14ac:dyDescent="0.2">
      <c r="A56" s="3"/>
    </row>
    <row r="57" spans="1:12" x14ac:dyDescent="0.2">
      <c r="A57" s="3"/>
    </row>
    <row r="58" spans="1:12" x14ac:dyDescent="0.2">
      <c r="A58" s="3"/>
    </row>
    <row r="59" spans="1:12" x14ac:dyDescent="0.2">
      <c r="A59" s="3"/>
    </row>
    <row r="60" spans="1:12" x14ac:dyDescent="0.2">
      <c r="A60" s="3"/>
    </row>
    <row r="61" spans="1:12" x14ac:dyDescent="0.2">
      <c r="A61" s="3"/>
    </row>
    <row r="62" spans="1:12" x14ac:dyDescent="0.2">
      <c r="A62" s="3"/>
    </row>
    <row r="63" spans="1:12" x14ac:dyDescent="0.2">
      <c r="A63" s="3"/>
    </row>
    <row r="64" spans="1:12" x14ac:dyDescent="0.2">
      <c r="A64" s="3"/>
    </row>
    <row r="65" spans="1:1" x14ac:dyDescent="0.2">
      <c r="A65" s="3"/>
    </row>
    <row r="66" spans="1:1" x14ac:dyDescent="0.2">
      <c r="A66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</sheetData>
  <mergeCells count="1">
    <mergeCell ref="B2:F2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76.85546875" customWidth="1"/>
    <col min="3" max="8" width="13.5703125" customWidth="1"/>
  </cols>
  <sheetData>
    <row r="1" spans="1:8" ht="14.1" customHeight="1" x14ac:dyDescent="0.2">
      <c r="A1" s="3"/>
      <c r="B1" s="3"/>
      <c r="C1" s="3"/>
      <c r="D1" s="3"/>
      <c r="E1" s="3"/>
      <c r="F1" s="3"/>
      <c r="G1" s="3"/>
      <c r="H1" s="3"/>
    </row>
    <row r="2" spans="1:8" ht="22.5" customHeight="1" x14ac:dyDescent="0.3">
      <c r="A2" s="3"/>
      <c r="B2" s="5" t="s">
        <v>150</v>
      </c>
      <c r="C2" s="3"/>
      <c r="D2" s="3"/>
      <c r="E2" s="3"/>
      <c r="F2" s="3"/>
      <c r="G2" s="3"/>
      <c r="H2" s="3"/>
    </row>
    <row r="3" spans="1:8" ht="14.1" customHeight="1" x14ac:dyDescent="0.2">
      <c r="A3" s="3"/>
      <c r="B3" s="6" t="str">
        <f>'1. Key figures table'!$B$3</f>
        <v>Second quarter and half year 2022 results</v>
      </c>
      <c r="C3" s="3"/>
      <c r="D3" s="3"/>
      <c r="E3" s="3"/>
      <c r="F3" s="3"/>
      <c r="G3" s="3"/>
      <c r="H3" s="3"/>
    </row>
    <row r="4" spans="1:8" ht="15" customHeight="1" thickBot="1" x14ac:dyDescent="0.25">
      <c r="A4" s="3"/>
      <c r="B4" s="7"/>
      <c r="C4" s="79"/>
      <c r="D4" s="79"/>
      <c r="E4" s="79"/>
      <c r="F4" s="79"/>
      <c r="G4" s="79"/>
      <c r="H4" s="79"/>
    </row>
    <row r="5" spans="1:8" ht="27.75" thickBot="1" x14ac:dyDescent="0.25">
      <c r="A5" s="3"/>
      <c r="B5" s="8" t="s">
        <v>49</v>
      </c>
      <c r="C5" s="10" t="s">
        <v>151</v>
      </c>
      <c r="D5" s="10" t="s">
        <v>152</v>
      </c>
      <c r="E5" s="10" t="s">
        <v>153</v>
      </c>
      <c r="F5" s="10" t="s">
        <v>154</v>
      </c>
      <c r="G5" s="10" t="s">
        <v>155</v>
      </c>
      <c r="H5" s="10" t="s">
        <v>105</v>
      </c>
    </row>
    <row r="6" spans="1:8" ht="16.7" customHeight="1" x14ac:dyDescent="0.2">
      <c r="A6" s="3"/>
      <c r="B6" s="257" t="s">
        <v>156</v>
      </c>
      <c r="C6" s="112">
        <v>26473000</v>
      </c>
      <c r="D6" s="112">
        <v>338124000</v>
      </c>
      <c r="E6" s="112">
        <v>-14312000</v>
      </c>
      <c r="F6" s="112">
        <v>127598000</v>
      </c>
      <c r="G6" s="112">
        <v>-90267000</v>
      </c>
      <c r="H6" s="258">
        <v>387616000</v>
      </c>
    </row>
    <row r="7" spans="1:8" ht="16.7" customHeight="1" x14ac:dyDescent="0.2">
      <c r="A7" s="3"/>
      <c r="B7" s="259" t="s">
        <v>157</v>
      </c>
      <c r="C7" s="140"/>
      <c r="D7" s="140"/>
      <c r="E7" s="140"/>
      <c r="F7" s="140"/>
      <c r="G7" s="140"/>
    </row>
    <row r="8" spans="1:8" ht="16.7" customHeight="1" x14ac:dyDescent="0.2">
      <c r="A8" s="3"/>
      <c r="B8" s="3" t="s">
        <v>158</v>
      </c>
      <c r="C8" s="127"/>
      <c r="D8" s="127"/>
      <c r="E8" s="127"/>
      <c r="F8" s="127"/>
      <c r="G8" s="127">
        <v>-35095000</v>
      </c>
      <c r="H8" s="260">
        <v>-35095000</v>
      </c>
    </row>
    <row r="9" spans="1:8" ht="16.7" customHeight="1" x14ac:dyDescent="0.2">
      <c r="A9" s="80"/>
      <c r="B9" s="259" t="s">
        <v>159</v>
      </c>
      <c r="C9" s="140"/>
      <c r="D9" s="140"/>
      <c r="E9" s="140"/>
      <c r="F9" s="140"/>
      <c r="G9" s="140"/>
    </row>
    <row r="10" spans="1:8" ht="16.7" customHeight="1" x14ac:dyDescent="0.2">
      <c r="A10" s="3"/>
      <c r="B10" s="3" t="s">
        <v>76</v>
      </c>
      <c r="C10" s="127"/>
      <c r="D10" s="127"/>
      <c r="E10" s="127"/>
      <c r="F10" s="127">
        <v>2003000</v>
      </c>
      <c r="G10" s="127"/>
      <c r="H10" s="260">
        <v>2003000</v>
      </c>
    </row>
    <row r="11" spans="1:8" ht="16.7" customHeight="1" x14ac:dyDescent="0.2">
      <c r="A11" s="3"/>
      <c r="B11" s="3" t="s">
        <v>74</v>
      </c>
      <c r="C11" s="127"/>
      <c r="D11" s="127"/>
      <c r="E11" s="127"/>
      <c r="F11" s="127">
        <v>4403000</v>
      </c>
      <c r="G11" s="127"/>
      <c r="H11" s="260">
        <v>4403000</v>
      </c>
    </row>
    <row r="12" spans="1:8" ht="16.7" customHeight="1" x14ac:dyDescent="0.2">
      <c r="A12" s="80"/>
      <c r="B12" s="261" t="s">
        <v>160</v>
      </c>
      <c r="C12" s="262"/>
      <c r="D12" s="262"/>
      <c r="E12" s="262"/>
      <c r="F12" s="262">
        <v>6406000</v>
      </c>
      <c r="G12" s="262"/>
      <c r="H12" s="262">
        <v>6406000</v>
      </c>
    </row>
    <row r="13" spans="1:8" ht="16.7" customHeight="1" x14ac:dyDescent="0.2">
      <c r="A13" s="3"/>
      <c r="B13" s="180" t="s">
        <v>161</v>
      </c>
      <c r="C13" s="182"/>
      <c r="D13" s="182"/>
      <c r="E13" s="182"/>
      <c r="F13" s="182">
        <v>6406000</v>
      </c>
      <c r="G13" s="182">
        <v>-35095000</v>
      </c>
      <c r="H13" s="263">
        <v>-28689000</v>
      </c>
    </row>
    <row r="14" spans="1:8" ht="16.7" customHeight="1" x14ac:dyDescent="0.2">
      <c r="A14" s="3"/>
      <c r="B14" s="259" t="s">
        <v>162</v>
      </c>
      <c r="C14" s="3"/>
      <c r="D14" s="3"/>
      <c r="E14" s="3"/>
      <c r="F14" s="3"/>
      <c r="G14" s="3"/>
    </row>
    <row r="15" spans="1:8" x14ac:dyDescent="0.2">
      <c r="A15" s="3"/>
      <c r="B15" s="92" t="s">
        <v>163</v>
      </c>
      <c r="C15" s="264"/>
      <c r="D15" s="264"/>
      <c r="E15" s="264">
        <v>6767000</v>
      </c>
      <c r="F15" s="264">
        <v>73000</v>
      </c>
      <c r="G15" s="264">
        <v>672000</v>
      </c>
      <c r="H15" s="265">
        <v>7512000</v>
      </c>
    </row>
    <row r="16" spans="1:8" ht="16.7" customHeight="1" x14ac:dyDescent="0.2">
      <c r="A16" s="3"/>
      <c r="B16" s="126" t="s">
        <v>164</v>
      </c>
      <c r="C16" s="127"/>
      <c r="D16" s="127"/>
      <c r="E16" s="127">
        <v>-33431000</v>
      </c>
      <c r="F16" s="127"/>
      <c r="G16" s="127"/>
      <c r="H16" s="260">
        <v>-33431000</v>
      </c>
    </row>
    <row r="17" spans="1:8" ht="16.7" customHeight="1" x14ac:dyDescent="0.2">
      <c r="A17" s="3"/>
      <c r="B17" s="259" t="s">
        <v>165</v>
      </c>
      <c r="C17" s="92"/>
      <c r="D17" s="92"/>
      <c r="E17" s="92"/>
      <c r="F17" s="92"/>
      <c r="G17" s="92"/>
    </row>
    <row r="18" spans="1:8" ht="16.7" customHeight="1" x14ac:dyDescent="0.2">
      <c r="A18" s="3"/>
      <c r="B18" s="266" t="s">
        <v>166</v>
      </c>
      <c r="C18" s="267"/>
      <c r="D18" s="267"/>
      <c r="E18" s="267"/>
      <c r="F18" s="267">
        <v>-23526000</v>
      </c>
      <c r="G18" s="267">
        <v>23526000</v>
      </c>
      <c r="H18" s="268"/>
    </row>
    <row r="19" spans="1:8" ht="16.7" customHeight="1" thickBot="1" x14ac:dyDescent="0.25">
      <c r="A19" s="3"/>
      <c r="B19" s="269" t="s">
        <v>167</v>
      </c>
      <c r="C19" s="338">
        <v>26473000</v>
      </c>
      <c r="D19" s="338">
        <v>338124000</v>
      </c>
      <c r="E19" s="338">
        <v>-40976000</v>
      </c>
      <c r="F19" s="338">
        <v>110551000</v>
      </c>
      <c r="G19" s="338">
        <v>-101164000</v>
      </c>
      <c r="H19" s="338">
        <v>333008000</v>
      </c>
    </row>
    <row r="20" spans="1:8" ht="10.9" customHeight="1" x14ac:dyDescent="0.2">
      <c r="A20" s="3"/>
      <c r="B20" s="257"/>
      <c r="C20" s="85"/>
      <c r="D20" s="85"/>
      <c r="E20" s="85"/>
      <c r="F20" s="85"/>
      <c r="G20" s="85"/>
      <c r="H20" s="85"/>
    </row>
    <row r="21" spans="1:8" ht="10.9" customHeight="1" thickBot="1" x14ac:dyDescent="0.25">
      <c r="A21" s="3"/>
      <c r="B21" s="144"/>
      <c r="C21" s="140"/>
      <c r="D21" s="140"/>
      <c r="E21" s="140"/>
      <c r="F21" s="140"/>
      <c r="G21" s="140"/>
      <c r="H21" s="140"/>
    </row>
    <row r="22" spans="1:8" ht="27.75" thickBot="1" x14ac:dyDescent="0.25">
      <c r="A22" s="336"/>
      <c r="B22" s="8" t="s">
        <v>49</v>
      </c>
      <c r="C22" s="10" t="s">
        <v>151</v>
      </c>
      <c r="D22" s="10" t="s">
        <v>152</v>
      </c>
      <c r="E22" s="10" t="s">
        <v>153</v>
      </c>
      <c r="F22" s="10" t="s">
        <v>154</v>
      </c>
      <c r="G22" s="10" t="s">
        <v>155</v>
      </c>
      <c r="H22" s="10" t="s">
        <v>105</v>
      </c>
    </row>
    <row r="23" spans="1:8" ht="15" customHeight="1" x14ac:dyDescent="0.2">
      <c r="B23" s="257" t="s">
        <v>168</v>
      </c>
      <c r="C23" s="202">
        <v>26473000</v>
      </c>
      <c r="D23" s="202">
        <v>338124000</v>
      </c>
      <c r="E23" s="202">
        <v>-40746000</v>
      </c>
      <c r="F23" s="202">
        <v>99172000</v>
      </c>
      <c r="G23" s="202">
        <v>-140300000</v>
      </c>
      <c r="H23" s="202">
        <v>282723000</v>
      </c>
    </row>
    <row r="24" spans="1:8" ht="15" customHeight="1" x14ac:dyDescent="0.2">
      <c r="B24" s="259" t="s">
        <v>157</v>
      </c>
      <c r="C24" s="245"/>
      <c r="D24" s="245"/>
      <c r="E24" s="245"/>
      <c r="F24" s="245"/>
      <c r="G24" s="245"/>
      <c r="H24" s="245"/>
    </row>
    <row r="25" spans="1:8" ht="15" customHeight="1" x14ac:dyDescent="0.2">
      <c r="B25" s="3" t="s">
        <v>158</v>
      </c>
      <c r="C25" s="128"/>
      <c r="D25" s="128"/>
      <c r="E25" s="128"/>
      <c r="F25" s="128"/>
      <c r="G25" s="128">
        <v>-76468000</v>
      </c>
      <c r="H25" s="128">
        <v>-76468000</v>
      </c>
    </row>
    <row r="26" spans="1:8" ht="15" customHeight="1" x14ac:dyDescent="0.2">
      <c r="B26" s="259" t="s">
        <v>159</v>
      </c>
      <c r="C26" s="245"/>
      <c r="D26" s="245"/>
      <c r="E26" s="245"/>
      <c r="F26" s="245"/>
      <c r="G26" s="245"/>
      <c r="H26" s="245"/>
    </row>
    <row r="27" spans="1:8" ht="15" customHeight="1" x14ac:dyDescent="0.2">
      <c r="B27" s="3" t="s">
        <v>76</v>
      </c>
      <c r="C27" s="128"/>
      <c r="D27" s="128"/>
      <c r="E27" s="128"/>
      <c r="F27" s="128">
        <v>5478000</v>
      </c>
      <c r="G27" s="128"/>
      <c r="H27" s="128">
        <v>5478000</v>
      </c>
    </row>
    <row r="28" spans="1:8" ht="15" customHeight="1" x14ac:dyDescent="0.2">
      <c r="B28" s="3" t="s">
        <v>73</v>
      </c>
      <c r="C28" s="245"/>
      <c r="D28" s="245"/>
      <c r="E28" s="245"/>
      <c r="F28" s="245"/>
      <c r="G28" s="245">
        <v>1933000</v>
      </c>
      <c r="H28" s="245">
        <v>1933000</v>
      </c>
    </row>
    <row r="29" spans="1:8" ht="15" customHeight="1" x14ac:dyDescent="0.2">
      <c r="B29" s="3" t="s">
        <v>74</v>
      </c>
      <c r="C29" s="128"/>
      <c r="D29" s="128"/>
      <c r="E29" s="128"/>
      <c r="F29" s="128">
        <v>-3105000</v>
      </c>
      <c r="G29" s="128"/>
      <c r="H29" s="128">
        <v>-3105000</v>
      </c>
    </row>
    <row r="30" spans="1:8" ht="15" customHeight="1" x14ac:dyDescent="0.2">
      <c r="B30" s="261" t="s">
        <v>160</v>
      </c>
      <c r="C30" s="380"/>
      <c r="D30" s="380"/>
      <c r="E30" s="380"/>
      <c r="F30" s="380">
        <v>2373000</v>
      </c>
      <c r="G30" s="380">
        <v>1933000</v>
      </c>
      <c r="H30" s="380">
        <v>4306000</v>
      </c>
    </row>
    <row r="31" spans="1:8" ht="15" customHeight="1" x14ac:dyDescent="0.2">
      <c r="B31" s="180" t="s">
        <v>161</v>
      </c>
      <c r="C31" s="181"/>
      <c r="D31" s="181"/>
      <c r="E31" s="181"/>
      <c r="F31" s="181">
        <v>2373000</v>
      </c>
      <c r="G31" s="181">
        <v>-74535000</v>
      </c>
      <c r="H31" s="181">
        <v>-72162000</v>
      </c>
    </row>
    <row r="32" spans="1:8" ht="15" customHeight="1" x14ac:dyDescent="0.2">
      <c r="B32" s="259" t="s">
        <v>162</v>
      </c>
      <c r="C32" s="175"/>
      <c r="D32" s="175"/>
      <c r="E32" s="175"/>
      <c r="F32" s="175"/>
      <c r="G32" s="175"/>
      <c r="H32" s="379"/>
    </row>
    <row r="33" spans="2:8" ht="15" customHeight="1" x14ac:dyDescent="0.2">
      <c r="B33" s="92" t="s">
        <v>163</v>
      </c>
      <c r="C33" s="381"/>
      <c r="D33" s="381"/>
      <c r="E33" s="381">
        <v>8028000</v>
      </c>
      <c r="F33" s="381">
        <v>-3634000</v>
      </c>
      <c r="G33" s="381">
        <v>3219000</v>
      </c>
      <c r="H33" s="381">
        <v>7613000</v>
      </c>
    </row>
    <row r="34" spans="2:8" ht="15" customHeight="1" x14ac:dyDescent="0.2">
      <c r="B34" s="259" t="s">
        <v>165</v>
      </c>
      <c r="C34" s="382"/>
      <c r="D34" s="382"/>
      <c r="E34" s="382"/>
      <c r="F34" s="382"/>
      <c r="G34" s="382"/>
      <c r="H34" s="379"/>
    </row>
    <row r="35" spans="2:8" ht="15" customHeight="1" x14ac:dyDescent="0.2">
      <c r="B35" s="266" t="s">
        <v>166</v>
      </c>
      <c r="C35" s="383"/>
      <c r="D35" s="383"/>
      <c r="E35" s="383"/>
      <c r="F35" s="383">
        <v>-15412000</v>
      </c>
      <c r="G35" s="383">
        <v>15412000</v>
      </c>
      <c r="H35" s="383"/>
    </row>
    <row r="36" spans="2:8" ht="15" customHeight="1" x14ac:dyDescent="0.2">
      <c r="B36" s="270" t="s">
        <v>169</v>
      </c>
      <c r="C36" s="271">
        <v>26473000</v>
      </c>
      <c r="D36" s="271">
        <v>338124000</v>
      </c>
      <c r="E36" s="271">
        <v>-32718000</v>
      </c>
      <c r="F36" s="271">
        <v>82499000</v>
      </c>
      <c r="G36" s="271">
        <v>-196204000</v>
      </c>
      <c r="H36" s="271">
        <v>218174000</v>
      </c>
    </row>
    <row r="37" spans="2:8" x14ac:dyDescent="0.2">
      <c r="B37" s="397" t="s">
        <v>170</v>
      </c>
      <c r="C37" s="400"/>
      <c r="D37" s="400"/>
      <c r="E37" s="400"/>
      <c r="F37" s="400"/>
      <c r="G37" s="400"/>
    </row>
    <row r="38" spans="2:8" x14ac:dyDescent="0.2">
      <c r="B38" s="397" t="s">
        <v>171</v>
      </c>
      <c r="C38" s="400"/>
      <c r="D38" s="400"/>
      <c r="E38" s="400"/>
      <c r="F38" s="400"/>
      <c r="G38" s="400"/>
    </row>
  </sheetData>
  <mergeCells count="2">
    <mergeCell ref="B37:G37"/>
    <mergeCell ref="B38:G38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9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49.7109375" customWidth="1"/>
  </cols>
  <sheetData>
    <row r="1" spans="1:4" ht="15" customHeight="1" x14ac:dyDescent="0.2">
      <c r="A1" s="3"/>
    </row>
    <row r="2" spans="1:4" ht="20.25" x14ac:dyDescent="0.3">
      <c r="A2" s="3"/>
      <c r="B2" s="5" t="s">
        <v>172</v>
      </c>
      <c r="C2" s="3"/>
      <c r="D2" s="3"/>
    </row>
    <row r="3" spans="1:4" ht="15" customHeight="1" x14ac:dyDescent="0.2">
      <c r="A3" s="3"/>
      <c r="B3" s="6" t="str">
        <f>'1. Key figures table'!$B$3</f>
        <v>Second quarter and half year 2022 results</v>
      </c>
      <c r="C3" s="3"/>
      <c r="D3" s="3"/>
    </row>
    <row r="4" spans="1:4" ht="15" customHeight="1" x14ac:dyDescent="0.2">
      <c r="A4" s="3"/>
      <c r="B4" s="7"/>
      <c r="C4" s="79"/>
      <c r="D4" s="79"/>
    </row>
    <row r="5" spans="1:4" x14ac:dyDescent="0.2">
      <c r="A5" s="3"/>
      <c r="B5" s="8" t="s">
        <v>23</v>
      </c>
      <c r="C5" s="9" t="s">
        <v>6</v>
      </c>
      <c r="D5" s="10" t="s">
        <v>7</v>
      </c>
    </row>
    <row r="6" spans="1:4" ht="15" customHeight="1" x14ac:dyDescent="0.2">
      <c r="A6" s="3"/>
      <c r="B6" s="272" t="s">
        <v>10</v>
      </c>
      <c r="C6" s="273">
        <v>261000000</v>
      </c>
      <c r="D6" s="274">
        <v>264300000</v>
      </c>
    </row>
    <row r="7" spans="1:4" ht="15" customHeight="1" x14ac:dyDescent="0.2">
      <c r="A7" s="3"/>
      <c r="B7" s="275" t="s">
        <v>8</v>
      </c>
      <c r="C7" s="276">
        <v>214700000</v>
      </c>
      <c r="D7" s="277">
        <v>213400000</v>
      </c>
    </row>
    <row r="8" spans="1:4" ht="15" customHeight="1" x14ac:dyDescent="0.2">
      <c r="A8" s="3"/>
      <c r="B8" s="278" t="s">
        <v>173</v>
      </c>
      <c r="C8" s="279">
        <v>210500000</v>
      </c>
      <c r="D8" s="74">
        <v>208000000</v>
      </c>
    </row>
    <row r="9" spans="1:4" ht="15" customHeight="1" x14ac:dyDescent="0.2">
      <c r="A9" s="80"/>
      <c r="B9" s="278" t="s">
        <v>174</v>
      </c>
      <c r="C9" s="279">
        <v>4200000</v>
      </c>
      <c r="D9" s="74">
        <v>5400000</v>
      </c>
    </row>
    <row r="10" spans="1:4" ht="15" customHeight="1" x14ac:dyDescent="0.2">
      <c r="A10" s="3"/>
      <c r="B10" s="3" t="s">
        <v>9</v>
      </c>
      <c r="C10" s="279">
        <v>50500000</v>
      </c>
      <c r="D10" s="74">
        <v>56300000</v>
      </c>
    </row>
    <row r="11" spans="1:4" ht="15" customHeight="1" x14ac:dyDescent="0.2">
      <c r="A11" s="3"/>
      <c r="B11" s="16" t="s">
        <v>175</v>
      </c>
      <c r="C11" s="52">
        <v>-4200000</v>
      </c>
      <c r="D11" s="53">
        <v>-5400000</v>
      </c>
    </row>
    <row r="12" spans="1:4" ht="15" customHeight="1" x14ac:dyDescent="0.2">
      <c r="A12" s="80"/>
      <c r="B12" s="280"/>
      <c r="C12" s="281"/>
      <c r="D12" s="282"/>
    </row>
    <row r="13" spans="1:4" ht="15" customHeight="1" x14ac:dyDescent="0.2">
      <c r="A13" s="3"/>
      <c r="B13" s="283" t="s">
        <v>176</v>
      </c>
      <c r="C13" s="284">
        <v>261000000</v>
      </c>
      <c r="D13" s="285">
        <v>264300000</v>
      </c>
    </row>
    <row r="14" spans="1:4" ht="15" customHeight="1" x14ac:dyDescent="0.2">
      <c r="A14" s="3"/>
      <c r="B14" s="275" t="s">
        <v>177</v>
      </c>
      <c r="C14" s="276">
        <v>143600000</v>
      </c>
      <c r="D14" s="277">
        <v>140500000</v>
      </c>
    </row>
    <row r="15" spans="1:4" ht="15" customHeight="1" x14ac:dyDescent="0.2">
      <c r="A15" s="3"/>
      <c r="B15" s="3" t="s">
        <v>178</v>
      </c>
      <c r="C15" s="279">
        <v>81300000</v>
      </c>
      <c r="D15" s="74">
        <v>86200000</v>
      </c>
    </row>
    <row r="16" spans="1:4" ht="15" customHeight="1" x14ac:dyDescent="0.2">
      <c r="A16" s="3"/>
      <c r="B16" s="16" t="s">
        <v>179</v>
      </c>
      <c r="C16" s="52">
        <v>36100000</v>
      </c>
      <c r="D16" s="53">
        <v>37600000</v>
      </c>
    </row>
    <row r="17" spans="1:4" ht="15" customHeight="1" x14ac:dyDescent="0.2">
      <c r="A17" s="3"/>
      <c r="B17" s="91"/>
      <c r="C17" s="124"/>
      <c r="D17" s="60"/>
    </row>
    <row r="18" spans="1:4" ht="15" customHeight="1" x14ac:dyDescent="0.2">
      <c r="A18" s="3"/>
      <c r="B18" s="283" t="s">
        <v>180</v>
      </c>
      <c r="C18" s="284">
        <v>261000000</v>
      </c>
      <c r="D18" s="285">
        <v>264300000</v>
      </c>
    </row>
    <row r="19" spans="1:4" ht="15" customHeight="1" x14ac:dyDescent="0.2">
      <c r="A19" s="3"/>
      <c r="B19" s="275" t="s">
        <v>181</v>
      </c>
      <c r="C19" s="276">
        <v>48500000</v>
      </c>
      <c r="D19" s="277">
        <v>56700000</v>
      </c>
    </row>
    <row r="20" spans="1:4" ht="15" customHeight="1" x14ac:dyDescent="0.2">
      <c r="A20" s="3"/>
      <c r="B20" s="16" t="s">
        <v>182</v>
      </c>
      <c r="C20" s="52">
        <v>212500000</v>
      </c>
      <c r="D20" s="53">
        <v>207600000</v>
      </c>
    </row>
    <row r="21" spans="1:4" ht="15" customHeight="1" x14ac:dyDescent="0.2">
      <c r="A21" s="3"/>
      <c r="B21" s="91"/>
      <c r="C21" s="281"/>
      <c r="D21" s="282"/>
    </row>
    <row r="22" spans="1:4" ht="15" customHeight="1" x14ac:dyDescent="0.2">
      <c r="A22" s="336"/>
      <c r="B22" s="283" t="s">
        <v>183</v>
      </c>
      <c r="C22" s="284">
        <v>-41100000</v>
      </c>
      <c r="D22" s="285">
        <v>-31900000</v>
      </c>
    </row>
    <row r="23" spans="1:4" ht="15" customHeight="1" x14ac:dyDescent="0.2">
      <c r="B23" s="275" t="s">
        <v>8</v>
      </c>
      <c r="C23" s="276">
        <v>-46000000</v>
      </c>
      <c r="D23" s="277">
        <v>-42800000</v>
      </c>
    </row>
    <row r="24" spans="1:4" ht="15" customHeight="1" x14ac:dyDescent="0.2">
      <c r="B24" s="16" t="s">
        <v>9</v>
      </c>
      <c r="C24" s="52">
        <v>4900000</v>
      </c>
      <c r="D24" s="53">
        <v>10900000</v>
      </c>
    </row>
    <row r="25" spans="1:4" ht="15" customHeight="1" x14ac:dyDescent="0.2">
      <c r="B25" s="91"/>
      <c r="C25" s="281"/>
      <c r="D25" s="282"/>
    </row>
    <row r="26" spans="1:4" ht="15" customHeight="1" x14ac:dyDescent="0.2">
      <c r="B26" s="283" t="s">
        <v>14</v>
      </c>
      <c r="C26" s="284">
        <v>-11600000</v>
      </c>
      <c r="D26" s="285">
        <v>8199999.9999999991</v>
      </c>
    </row>
    <row r="27" spans="1:4" ht="15" customHeight="1" x14ac:dyDescent="0.2">
      <c r="B27" s="275" t="s">
        <v>8</v>
      </c>
      <c r="C27" s="276">
        <v>-16900000</v>
      </c>
      <c r="D27" s="277">
        <v>-3200000</v>
      </c>
    </row>
    <row r="28" spans="1:4" ht="15" customHeight="1" x14ac:dyDescent="0.2">
      <c r="B28" s="16" t="s">
        <v>9</v>
      </c>
      <c r="C28" s="52">
        <v>5300000</v>
      </c>
      <c r="D28" s="53">
        <v>11400000</v>
      </c>
    </row>
    <row r="29" spans="1:4" ht="15" customHeight="1" x14ac:dyDescent="0.2">
      <c r="B29" s="91"/>
      <c r="C29" s="281"/>
      <c r="D29" s="282"/>
    </row>
    <row r="30" spans="1:4" ht="15" customHeight="1" x14ac:dyDescent="0.2">
      <c r="B30" s="3" t="s">
        <v>184</v>
      </c>
      <c r="C30" s="279">
        <v>-41100000</v>
      </c>
      <c r="D30" s="74">
        <v>-31900000</v>
      </c>
    </row>
    <row r="31" spans="1:4" ht="15" customHeight="1" x14ac:dyDescent="0.2">
      <c r="B31" s="3" t="s">
        <v>185</v>
      </c>
      <c r="C31" s="279">
        <v>-34200000</v>
      </c>
      <c r="D31" s="74">
        <v>-3400000</v>
      </c>
    </row>
    <row r="32" spans="1:4" ht="15" customHeight="1" x14ac:dyDescent="0.2">
      <c r="B32" s="16" t="s">
        <v>186</v>
      </c>
      <c r="C32" s="52">
        <v>1900000</v>
      </c>
      <c r="D32" s="53">
        <v>2600000</v>
      </c>
    </row>
    <row r="33" spans="2:4" ht="15" customHeight="1" x14ac:dyDescent="0.2">
      <c r="B33" s="20" t="s">
        <v>187</v>
      </c>
      <c r="C33" s="54">
        <v>-73400000</v>
      </c>
      <c r="D33" s="55">
        <v>-32700000.000000004</v>
      </c>
    </row>
    <row r="34" spans="2:4" ht="15" customHeight="1" x14ac:dyDescent="0.2">
      <c r="B34" s="393" t="s">
        <v>188</v>
      </c>
      <c r="C34" s="94"/>
      <c r="D34" s="94"/>
    </row>
    <row r="35" spans="2:4" ht="15" customHeight="1" x14ac:dyDescent="0.2"/>
    <row r="36" spans="2:4" ht="15" customHeight="1" x14ac:dyDescent="0.2"/>
    <row r="37" spans="2:4" ht="15" customHeight="1" x14ac:dyDescent="0.2"/>
    <row r="38" spans="2:4" ht="15" customHeight="1" x14ac:dyDescent="0.2"/>
    <row r="39" spans="2:4" ht="15" customHeight="1" x14ac:dyDescent="0.2"/>
    <row r="40" spans="2:4" ht="15" customHeight="1" x14ac:dyDescent="0.2"/>
    <row r="41" spans="2:4" ht="15" customHeight="1" x14ac:dyDescent="0.2"/>
    <row r="42" spans="2:4" ht="15" customHeight="1" x14ac:dyDescent="0.2"/>
    <row r="43" spans="2:4" ht="15" customHeight="1" x14ac:dyDescent="0.2"/>
    <row r="44" spans="2:4" ht="15" customHeight="1" x14ac:dyDescent="0.2"/>
    <row r="45" spans="2:4" ht="15" customHeight="1" x14ac:dyDescent="0.2"/>
    <row r="46" spans="2:4" ht="15" customHeight="1" x14ac:dyDescent="0.2"/>
    <row r="47" spans="2:4" ht="15" customHeight="1" x14ac:dyDescent="0.2"/>
    <row r="48" spans="2:4" ht="15" customHeight="1" x14ac:dyDescent="0.2"/>
    <row r="49" ht="15" customHeight="1" x14ac:dyDescent="0.2"/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8"/>
  <sheetViews>
    <sheetView showGridLines="0" showRuler="0" workbookViewId="0"/>
  </sheetViews>
  <sheetFormatPr defaultColWidth="13.7109375" defaultRowHeight="12.75" x14ac:dyDescent="0.2"/>
  <cols>
    <col min="1" max="1" width="2.85546875" customWidth="1"/>
    <col min="2" max="2" width="64.85546875" customWidth="1"/>
    <col min="3" max="4" width="10.5703125" customWidth="1"/>
  </cols>
  <sheetData>
    <row r="1" spans="1:4" ht="15" customHeight="1" x14ac:dyDescent="0.2">
      <c r="A1" s="3"/>
    </row>
    <row r="2" spans="1:4" ht="20.25" x14ac:dyDescent="0.3">
      <c r="A2" s="3"/>
      <c r="B2" s="5" t="s">
        <v>189</v>
      </c>
      <c r="C2" s="3"/>
      <c r="D2" s="3"/>
    </row>
    <row r="3" spans="1:4" ht="15" customHeight="1" x14ac:dyDescent="0.2">
      <c r="A3" s="3"/>
      <c r="B3" s="6" t="s">
        <v>1</v>
      </c>
      <c r="C3" s="3"/>
      <c r="D3" s="3"/>
    </row>
    <row r="4" spans="1:4" ht="15" customHeight="1" x14ac:dyDescent="0.2">
      <c r="A4" s="3"/>
      <c r="B4" s="7"/>
      <c r="C4" s="79"/>
      <c r="D4" s="79"/>
    </row>
    <row r="5" spans="1:4" ht="15" customHeight="1" x14ac:dyDescent="0.2">
      <c r="A5" s="3"/>
      <c r="B5" s="8"/>
      <c r="C5" s="9" t="s">
        <v>6</v>
      </c>
      <c r="D5" s="10" t="s">
        <v>7</v>
      </c>
    </row>
    <row r="6" spans="1:4" ht="15" customHeight="1" x14ac:dyDescent="0.2">
      <c r="A6" s="3"/>
      <c r="B6" s="257" t="s">
        <v>190</v>
      </c>
      <c r="C6" s="157"/>
      <c r="D6" s="85"/>
    </row>
    <row r="7" spans="1:4" ht="15" customHeight="1" x14ac:dyDescent="0.2">
      <c r="A7" s="3"/>
      <c r="B7" s="78" t="s">
        <v>191</v>
      </c>
      <c r="C7" s="202">
        <v>-76468000</v>
      </c>
      <c r="D7" s="201">
        <v>-35095000</v>
      </c>
    </row>
    <row r="8" spans="1:4" ht="15" customHeight="1" x14ac:dyDescent="0.2">
      <c r="A8" s="3"/>
      <c r="B8" s="3"/>
      <c r="C8" s="141"/>
      <c r="D8" s="140"/>
    </row>
    <row r="9" spans="1:4" ht="15" customHeight="1" x14ac:dyDescent="0.2">
      <c r="A9" s="80"/>
      <c r="B9" s="358" t="s">
        <v>192</v>
      </c>
      <c r="C9" s="141"/>
      <c r="D9" s="140"/>
    </row>
    <row r="10" spans="1:4" ht="15" customHeight="1" x14ac:dyDescent="0.2">
      <c r="A10" s="3"/>
      <c r="B10" s="3" t="s">
        <v>193</v>
      </c>
      <c r="C10" s="128">
        <v>127387000</v>
      </c>
      <c r="D10" s="127">
        <v>128519000</v>
      </c>
    </row>
    <row r="11" spans="1:4" ht="15" customHeight="1" x14ac:dyDescent="0.2">
      <c r="A11" s="3"/>
      <c r="B11" s="3"/>
      <c r="C11" s="141"/>
      <c r="D11" s="140"/>
    </row>
    <row r="12" spans="1:4" ht="15" customHeight="1" x14ac:dyDescent="0.2">
      <c r="A12" s="80"/>
      <c r="B12" s="358" t="s">
        <v>194</v>
      </c>
      <c r="C12" s="138"/>
      <c r="D12" s="137"/>
    </row>
    <row r="13" spans="1:4" ht="15" customHeight="1" x14ac:dyDescent="0.2">
      <c r="A13" s="3"/>
      <c r="B13" s="3" t="s">
        <v>195</v>
      </c>
      <c r="C13" s="128">
        <v>1768000</v>
      </c>
      <c r="D13" s="127">
        <v>1407000</v>
      </c>
    </row>
    <row r="14" spans="1:4" ht="15" customHeight="1" x14ac:dyDescent="0.2">
      <c r="A14" s="3"/>
      <c r="B14" s="79" t="s">
        <v>196</v>
      </c>
      <c r="C14" s="110">
        <v>129180000</v>
      </c>
      <c r="D14" s="109">
        <v>129926000</v>
      </c>
    </row>
    <row r="15" spans="1:4" ht="15" customHeight="1" x14ac:dyDescent="0.2">
      <c r="A15" s="3"/>
      <c r="B15" s="94"/>
      <c r="C15" s="94"/>
      <c r="D15" s="94"/>
    </row>
    <row r="16" spans="1:4" ht="15" customHeight="1" x14ac:dyDescent="0.2">
      <c r="A16" s="3"/>
    </row>
    <row r="17" spans="1:1" ht="15" customHeight="1" x14ac:dyDescent="0.2">
      <c r="A17" s="3"/>
    </row>
    <row r="18" spans="1:1" ht="15" customHeight="1" x14ac:dyDescent="0.2">
      <c r="A18" s="3"/>
    </row>
    <row r="19" spans="1:1" ht="15" customHeight="1" x14ac:dyDescent="0.2">
      <c r="A19" s="3"/>
    </row>
    <row r="20" spans="1:1" ht="15" customHeight="1" x14ac:dyDescent="0.2">
      <c r="A20" s="3"/>
    </row>
    <row r="21" spans="1:1" ht="15" customHeight="1" x14ac:dyDescent="0.2">
      <c r="A21" s="3"/>
    </row>
    <row r="22" spans="1:1" ht="15" customHeight="1" x14ac:dyDescent="0.2">
      <c r="A22" s="336"/>
    </row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/>
    <row r="28" spans="1:1" ht="15" customHeight="1" x14ac:dyDescent="0.2"/>
    <row r="29" spans="1:1" ht="15" customHeight="1" x14ac:dyDescent="0.2"/>
    <row r="30" spans="1:1" ht="15" customHeight="1" x14ac:dyDescent="0.2"/>
    <row r="31" spans="1:1" ht="15" customHeight="1" x14ac:dyDescent="0.2"/>
    <row r="32" spans="1: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4" ma:contentTypeDescription="Create a new document." ma:contentTypeScope="" ma:versionID="e35305b453038109bb3b7dad9da35693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58192b628471ecdc032c81ccb479974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SharedWithUsers xmlns="1e77aff3-56fb-459a-8532-f6248deba525">
      <UserInfo>
        <DisplayName>Martyna Wezyk</DisplayName>
        <AccountId>19</AccountId>
        <AccountType/>
      </UserInfo>
      <UserInfo>
        <DisplayName>Freek Borst</DisplayName>
        <AccountId>916</AccountId>
        <AccountType/>
      </UserInfo>
    </SharedWithUsers>
    <PreviousStatus xmlns="1e77aff3-56fb-459a-8532-f6248deba5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20470-3A52-41F5-A3E7-E2A34074F32A}"/>
</file>

<file path=customXml/itemProps2.xml><?xml version="1.0" encoding="utf-8"?>
<ds:datastoreItem xmlns:ds="http://schemas.openxmlformats.org/officeDocument/2006/customXml" ds:itemID="{169E2FDA-D140-4A8C-9455-C5E3FAC6F226}">
  <ds:schemaRefs>
    <ds:schemaRef ds:uri="http://schemas.microsoft.com/office/2006/metadata/properties"/>
    <ds:schemaRef ds:uri="http://schemas.microsoft.com/office/infopath/2007/PartnerControls"/>
    <ds:schemaRef ds:uri="c1af17a9-2664-4b06-929c-5ef97ed0e901"/>
    <ds:schemaRef ds:uri="57540675-3fe8-479f-bd61-7a22e50ebb84"/>
    <ds:schemaRef ds:uri="2bfb4364-6c3c-4f5e-ae56-1cd7f9654aa6"/>
  </ds:schemaRefs>
</ds:datastoreItem>
</file>

<file path=customXml/itemProps3.xml><?xml version="1.0" encoding="utf-8"?>
<ds:datastoreItem xmlns:ds="http://schemas.openxmlformats.org/officeDocument/2006/customXml" ds:itemID="{CF8B30DA-9A50-4A14-B367-2DC48AC97B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2022-07-12T09:24:52Z</dcterms:created>
  <dcterms:modified xsi:type="dcterms:W3CDTF">2022-09-26T13:36:21Z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