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tomtominternational.sharepoint.com/teams/Corp/InvestorRelations/Quarterly results/2024/Q2/Press Release/"/>
    </mc:Choice>
  </mc:AlternateContent>
  <xr:revisionPtr revIDLastSave="3" documentId="8_{BC83928C-A6C5-4300-B6BC-567751D225EF}" xr6:coauthVersionLast="47" xr6:coauthVersionMax="47" xr10:uidLastSave="{A5764EED-CB64-443E-B2DB-29C1B8186E44}"/>
  <bookViews>
    <workbookView xWindow="28680" yWindow="-120" windowWidth="51840" windowHeight="21120" tabRatio="605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Stat of Comp Income" sheetId="4" r:id="rId4"/>
    <sheet name="4. Cons Balance Sheet" sheetId="5" r:id="rId5"/>
    <sheet name="5. Cons Stat of CF" sheetId="6" r:id="rId6"/>
    <sheet name="6. Cons Stat of Chang in Equity" sheetId="7" r:id="rId7"/>
    <sheet name="7. Segment Reporting" sheetId="8" r:id="rId8"/>
    <sheet name="8. Earnings per share" sheetId="9" r:id="rId9"/>
    <sheet name="9. Shareholders equity" sheetId="10" r:id="rId10"/>
    <sheet name="10. Operational performance" sheetId="11" r:id="rId11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1" l="1"/>
  <c r="G27" i="11"/>
  <c r="F27" i="11"/>
  <c r="E27" i="11"/>
  <c r="D27" i="11"/>
  <c r="C27" i="11"/>
  <c r="H12" i="11"/>
  <c r="H13" i="11"/>
  <c r="H14" i="11"/>
  <c r="H11" i="11"/>
  <c r="H35" i="11" s="1"/>
  <c r="H6" i="11"/>
  <c r="H16" i="11"/>
  <c r="H23" i="11" s="1"/>
  <c r="H30" i="11" s="1"/>
  <c r="H40" i="11" s="1"/>
  <c r="H48" i="11" s="1"/>
  <c r="H54" i="11" s="1"/>
  <c r="H21" i="11"/>
  <c r="H26" i="11"/>
  <c r="H28" i="11"/>
  <c r="H25" i="11"/>
  <c r="H36" i="11"/>
  <c r="H37" i="11"/>
  <c r="H38" i="11"/>
  <c r="H44" i="11"/>
  <c r="H45" i="11"/>
  <c r="H47" i="11"/>
  <c r="H52" i="11"/>
  <c r="H53" i="11"/>
  <c r="G12" i="11"/>
  <c r="G13" i="11"/>
  <c r="G14" i="11"/>
  <c r="G11" i="11"/>
  <c r="G6" i="11"/>
  <c r="G16" i="11"/>
  <c r="G21" i="11"/>
  <c r="G23" i="11"/>
  <c r="G26" i="11"/>
  <c r="G28" i="11"/>
  <c r="G25" i="11"/>
  <c r="G30" i="11"/>
  <c r="G35" i="11"/>
  <c r="G36" i="11"/>
  <c r="G37" i="11"/>
  <c r="G38" i="11"/>
  <c r="G40" i="11"/>
  <c r="G44" i="11"/>
  <c r="G45" i="11"/>
  <c r="G47" i="11"/>
  <c r="G48" i="11"/>
  <c r="G52" i="11"/>
  <c r="G53" i="11"/>
  <c r="G54" i="11"/>
  <c r="F12" i="11"/>
  <c r="F13" i="11"/>
  <c r="F14" i="11"/>
  <c r="F11" i="11"/>
  <c r="F6" i="11"/>
  <c r="F16" i="11"/>
  <c r="F21" i="11"/>
  <c r="F23" i="11"/>
  <c r="F26" i="11"/>
  <c r="F28" i="11"/>
  <c r="F25" i="11"/>
  <c r="F30" i="11"/>
  <c r="F35" i="11"/>
  <c r="F36" i="11"/>
  <c r="F37" i="11"/>
  <c r="F38" i="11"/>
  <c r="F39" i="11"/>
  <c r="F40" i="11"/>
  <c r="F44" i="11"/>
  <c r="F45" i="11"/>
  <c r="F46" i="11"/>
  <c r="F47" i="11"/>
  <c r="F48" i="11"/>
  <c r="F52" i="11"/>
  <c r="F53" i="11"/>
  <c r="F54" i="11"/>
  <c r="E12" i="11"/>
  <c r="E13" i="11"/>
  <c r="E14" i="11"/>
  <c r="E11" i="11"/>
  <c r="E6" i="11"/>
  <c r="E16" i="11"/>
  <c r="E21" i="11"/>
  <c r="E23" i="11"/>
  <c r="E26" i="11"/>
  <c r="E28" i="11"/>
  <c r="E25" i="11"/>
  <c r="E30" i="11"/>
  <c r="E35" i="11"/>
  <c r="E36" i="11"/>
  <c r="E37" i="11"/>
  <c r="E38" i="11"/>
  <c r="E39" i="11"/>
  <c r="E40" i="11"/>
  <c r="E44" i="11"/>
  <c r="E46" i="11"/>
  <c r="E47" i="11"/>
  <c r="E48" i="11"/>
  <c r="E52" i="11"/>
  <c r="E53" i="11"/>
  <c r="E54" i="11"/>
  <c r="D12" i="11"/>
  <c r="D13" i="11"/>
  <c r="D14" i="11"/>
  <c r="D11" i="11"/>
  <c r="D6" i="11"/>
  <c r="D16" i="11"/>
  <c r="D21" i="11"/>
  <c r="D23" i="11"/>
  <c r="D26" i="11"/>
  <c r="D28" i="11"/>
  <c r="D25" i="11"/>
  <c r="D30" i="11"/>
  <c r="D35" i="11"/>
  <c r="D36" i="11"/>
  <c r="D37" i="11"/>
  <c r="D38" i="11"/>
  <c r="D39" i="11"/>
  <c r="D40" i="11"/>
  <c r="D44" i="11"/>
  <c r="D45" i="11"/>
  <c r="D46" i="11"/>
  <c r="D47" i="11"/>
  <c r="D48" i="11"/>
  <c r="D52" i="11"/>
  <c r="D53" i="11"/>
  <c r="D54" i="11"/>
  <c r="C12" i="11"/>
  <c r="C13" i="11"/>
  <c r="C14" i="11"/>
  <c r="C11" i="11"/>
  <c r="C6" i="11"/>
  <c r="C16" i="11"/>
  <c r="C21" i="11"/>
  <c r="C23" i="11"/>
  <c r="C26" i="11"/>
  <c r="C28" i="11"/>
  <c r="C25" i="11"/>
  <c r="C30" i="11"/>
  <c r="C35" i="11"/>
  <c r="C36" i="11"/>
  <c r="C37" i="11"/>
  <c r="C38" i="11"/>
  <c r="C39" i="11"/>
  <c r="C40" i="11"/>
  <c r="C44" i="11"/>
  <c r="C45" i="11"/>
  <c r="C46" i="11"/>
  <c r="C47" i="11"/>
  <c r="C48" i="11"/>
  <c r="C52" i="11"/>
  <c r="C53" i="11"/>
  <c r="C54" i="11"/>
  <c r="H9" i="11"/>
  <c r="H19" i="11"/>
  <c r="G9" i="11"/>
  <c r="G19" i="11"/>
  <c r="F9" i="11"/>
  <c r="F19" i="11"/>
  <c r="E9" i="11"/>
  <c r="E19" i="11"/>
  <c r="D9" i="11"/>
  <c r="D19" i="11"/>
  <c r="C9" i="11"/>
  <c r="C19" i="11"/>
  <c r="H8" i="11"/>
  <c r="H18" i="11"/>
  <c r="G8" i="11"/>
  <c r="G18" i="11"/>
  <c r="F8" i="11"/>
  <c r="F18" i="11"/>
  <c r="E8" i="11"/>
  <c r="E18" i="11"/>
  <c r="D8" i="11"/>
  <c r="D18" i="11"/>
  <c r="C8" i="11"/>
  <c r="C18" i="11"/>
  <c r="H7" i="11"/>
  <c r="H17" i="11"/>
  <c r="G7" i="11"/>
  <c r="G17" i="11"/>
  <c r="F7" i="11"/>
  <c r="F17" i="11"/>
  <c r="E7" i="11"/>
  <c r="E17" i="11"/>
  <c r="D7" i="11"/>
  <c r="D17" i="11"/>
  <c r="C7" i="11"/>
  <c r="C17" i="11"/>
  <c r="B3" i="11"/>
  <c r="B3" i="10"/>
  <c r="B3" i="9"/>
  <c r="B3" i="8"/>
  <c r="B3" i="7"/>
  <c r="B3" i="6"/>
  <c r="B3" i="5"/>
  <c r="F5" i="4"/>
  <c r="E5" i="4"/>
  <c r="D5" i="4"/>
  <c r="C5" i="4"/>
  <c r="B3" i="4"/>
  <c r="B3" i="3"/>
  <c r="F50" i="2"/>
  <c r="F51" i="2"/>
  <c r="F52" i="2"/>
  <c r="F53" i="2"/>
  <c r="F55" i="2"/>
  <c r="F54" i="2"/>
  <c r="F56" i="2"/>
  <c r="F57" i="2"/>
  <c r="F58" i="2"/>
  <c r="F60" i="2"/>
  <c r="F61" i="2"/>
  <c r="F62" i="2"/>
  <c r="F63" i="2"/>
  <c r="E50" i="2"/>
  <c r="E51" i="2"/>
  <c r="E52" i="2"/>
  <c r="E53" i="2"/>
  <c r="E55" i="2"/>
  <c r="E54" i="2"/>
  <c r="E56" i="2"/>
  <c r="E57" i="2"/>
  <c r="E58" i="2"/>
  <c r="E60" i="2"/>
  <c r="E61" i="2"/>
  <c r="E62" i="2"/>
  <c r="E63" i="2"/>
  <c r="D50" i="2"/>
  <c r="D51" i="2"/>
  <c r="D52" i="2"/>
  <c r="D53" i="2"/>
  <c r="D55" i="2"/>
  <c r="D54" i="2"/>
  <c r="D56" i="2"/>
  <c r="D57" i="2"/>
  <c r="D58" i="2"/>
  <c r="D60" i="2"/>
  <c r="D61" i="2"/>
  <c r="D62" i="2"/>
  <c r="D63" i="2"/>
  <c r="C50" i="2"/>
  <c r="C51" i="2"/>
  <c r="C52" i="2"/>
  <c r="C53" i="2"/>
  <c r="C55" i="2"/>
  <c r="C54" i="2"/>
  <c r="C56" i="2"/>
  <c r="C57" i="2"/>
  <c r="C58" i="2"/>
  <c r="C60" i="2"/>
  <c r="C61" i="2"/>
  <c r="C62" i="2"/>
  <c r="C63" i="2"/>
  <c r="G45" i="2"/>
  <c r="F45" i="2"/>
  <c r="G43" i="2"/>
  <c r="F43" i="2"/>
  <c r="G30" i="2"/>
  <c r="F30" i="2"/>
  <c r="G28" i="2"/>
  <c r="F28" i="2"/>
</calcChain>
</file>

<file path=xl/sharedStrings.xml><?xml version="1.0" encoding="utf-8"?>
<sst xmlns="http://schemas.openxmlformats.org/spreadsheetml/2006/main" count="391" uniqueCount="244">
  <si>
    <t>TOMTOM FINANCIAL DATA PACK Q2 '24</t>
  </si>
  <si>
    <t>Key figures</t>
  </si>
  <si>
    <t>Second quarter and half year 2024 results</t>
  </si>
  <si>
    <t>(€ in thousands, unless stated otherwise)</t>
  </si>
  <si>
    <t>Q2 '24</t>
  </si>
  <si>
    <t>Q2 '23</t>
  </si>
  <si>
    <t>y.o.y. change</t>
  </si>
  <si>
    <t>H1 '24</t>
  </si>
  <si>
    <t>H1 '23</t>
  </si>
  <si>
    <t>Location Technology</t>
  </si>
  <si>
    <t xml:space="preserve">   Automotive</t>
  </si>
  <si>
    <t xml:space="preserve">   Enterprise</t>
  </si>
  <si>
    <t>Consumer</t>
  </si>
  <si>
    <t>Revenue</t>
  </si>
  <si>
    <t>Gross profit</t>
  </si>
  <si>
    <t>Gross margin</t>
  </si>
  <si>
    <t>Operating expenses</t>
  </si>
  <si>
    <t>EBIT</t>
  </si>
  <si>
    <t>EBIT margin</t>
  </si>
  <si>
    <t>Net result</t>
  </si>
  <si>
    <t>Free cash flow (FCF)¹</t>
  </si>
  <si>
    <t>FCF¹ as a % of revenue</t>
  </si>
  <si>
    <t>¹ Free cash flow in 2023 excludes restructuring payments related to the Maps realignment announced in June 2022</t>
  </si>
  <si>
    <t xml:space="preserve">Automotive </t>
  </si>
  <si>
    <t xml:space="preserve">Enterprise </t>
  </si>
  <si>
    <t>Location Technology revenue</t>
  </si>
  <si>
    <t>Segment EBITDA</t>
  </si>
  <si>
    <t>EBITDA margin (%)</t>
  </si>
  <si>
    <t>Segment EBIT</t>
  </si>
  <si>
    <t>EBIT margin (%)</t>
  </si>
  <si>
    <t>(€ in thousands)</t>
  </si>
  <si>
    <t>Automotive reported revenue</t>
  </si>
  <si>
    <t>Movement of Automotive deferred revenue</t>
  </si>
  <si>
    <t>Operational revenue</t>
  </si>
  <si>
    <t>Consumer revenue</t>
  </si>
  <si>
    <t>Free cash flow reconciliation from operating result to net cash movement</t>
  </si>
  <si>
    <t>Operating result</t>
  </si>
  <si>
    <t>Depreciation and amortization</t>
  </si>
  <si>
    <t>Equity-settled stock compensation expenses</t>
  </si>
  <si>
    <t>Other non-cash items</t>
  </si>
  <si>
    <t>Movements in working capital (excl. deferred revenue)</t>
  </si>
  <si>
    <t>Movements in deferred revenue</t>
  </si>
  <si>
    <t>Interest and tax payments</t>
  </si>
  <si>
    <t>Investments in property, plant and equipment, and intangible assets</t>
  </si>
  <si>
    <t>Free cash flow</t>
  </si>
  <si>
    <t>Lease payments</t>
  </si>
  <si>
    <t>Cash flow from other investing and financing activities</t>
  </si>
  <si>
    <t>Exchange rate differences on cash and fixed-term deposits</t>
  </si>
  <si>
    <t>Net cash movement</t>
  </si>
  <si>
    <t>Deferred revenue</t>
  </si>
  <si>
    <t>Automotive</t>
  </si>
  <si>
    <t>Enterprise</t>
  </si>
  <si>
    <t>Gross deferred revenue</t>
  </si>
  <si>
    <t>Less: Netting adjustment to unbilled revenue</t>
  </si>
  <si>
    <t>Consolidated condensed statement of income</t>
  </si>
  <si>
    <t>Q1 '23</t>
  </si>
  <si>
    <t>Q3 '23</t>
  </si>
  <si>
    <t>Q4 '23</t>
  </si>
  <si>
    <t>Q1 '24</t>
  </si>
  <si>
    <t>Cost of sales</t>
  </si>
  <si>
    <t>Research and development expenses - Geographic data</t>
  </si>
  <si>
    <t>Research and development expenses - Application layer</t>
  </si>
  <si>
    <t>Sales and marketing expenses</t>
  </si>
  <si>
    <t>General and administrative expenses</t>
  </si>
  <si>
    <t>Total operating expenses</t>
  </si>
  <si>
    <t>Operating result (EBIT)</t>
  </si>
  <si>
    <t>Financial result</t>
  </si>
  <si>
    <t>Result before tax</t>
  </si>
  <si>
    <t>Income tax (expense)/gain</t>
  </si>
  <si>
    <r>
      <rPr>
        <b/>
        <sz val="10"/>
        <color rgb="FF000000"/>
        <rFont val="Arial"/>
        <family val="2"/>
      </rPr>
      <t>Net result</t>
    </r>
    <r>
      <rPr>
        <b/>
        <vertAlign val="superscript"/>
        <sz val="10"/>
        <color rgb="FF000000"/>
        <rFont val="Arial"/>
        <family val="2"/>
      </rPr>
      <t>1</t>
    </r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</si>
  <si>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Net result is fully attributable to equity holders of the parent.</t>
    </r>
  </si>
  <si>
    <t>Weighted average number of shares (in thousands)</t>
  </si>
  <si>
    <t>Basic</t>
  </si>
  <si>
    <t>Diluted</t>
  </si>
  <si>
    <t>Earnings per share (in €)</t>
  </si>
  <si>
    <r>
      <rPr>
        <sz val="10"/>
        <color rgb="FF000000"/>
        <rFont val="Arial"/>
        <family val="2"/>
      </rPr>
      <t>Diluted</t>
    </r>
    <r>
      <rPr>
        <vertAlign val="superscript"/>
        <sz val="10"/>
        <color rgb="FF000000"/>
        <rFont val="Arial"/>
        <family val="2"/>
      </rPr>
      <t>2</t>
    </r>
  </si>
  <si>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When the net result is a loss, no additional shares from assumed conversion are taken into account as the effect would be anti-dilutive.</t>
    </r>
  </si>
  <si>
    <t>NET RESULT</t>
  </si>
  <si>
    <r>
      <rPr>
        <b/>
        <sz val="10"/>
        <color rgb="FF000000"/>
        <rFont val="Arial"/>
        <family val="2"/>
      </rPr>
      <t>OTHER COMPREHENSIVE INCOME</t>
    </r>
    <r>
      <rPr>
        <b/>
        <vertAlign val="superscript"/>
        <sz val="10"/>
        <color rgb="FF000000"/>
        <rFont val="Arial"/>
        <family val="2"/>
      </rPr>
      <t>1</t>
    </r>
  </si>
  <si>
    <t>Items that will not be reclassified to profit or loss</t>
  </si>
  <si>
    <t>Actuarial gain on defined benefit plans</t>
  </si>
  <si>
    <t>Fair value remeasurement of financial instruments</t>
  </si>
  <si>
    <t>Items that may be subsequently reclassified to profit or loss</t>
  </si>
  <si>
    <t>Currency translation differences</t>
  </si>
  <si>
    <t>OTHER COMPREHENSIVE INCOME FOR THE PERIOD</t>
  </si>
  <si>
    <r>
      <t>TOTAL COMPREHENSIVE INCOME FOR THE PERIOD</t>
    </r>
    <r>
      <rPr>
        <b/>
        <vertAlign val="superscript"/>
        <sz val="10"/>
        <color rgb="FF000000"/>
        <rFont val="Arial"/>
        <family val="2"/>
      </rPr>
      <t>2</t>
    </r>
  </si>
  <si>
    <t>Attributable to:</t>
  </si>
  <si>
    <t>- Equity holders of the parent</t>
  </si>
  <si>
    <t>- Non-controlling interests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</si>
  <si>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 Items of other comprehensive income are presented net of tax.</t>
    </r>
  </si>
  <si>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 </t>
    </r>
    <r>
      <rPr>
        <sz val="8"/>
        <color rgb="FF000000"/>
        <rFont val="Arial"/>
        <family val="2"/>
      </rPr>
      <t>Fully attributable to equity holders of the parent.</t>
    </r>
  </si>
  <si>
    <t>Consolidated condensed balance sheet</t>
  </si>
  <si>
    <t>31-Dec-22</t>
  </si>
  <si>
    <t>31-Mar-23</t>
  </si>
  <si>
    <t>30-Jun-23</t>
  </si>
  <si>
    <t>30-Sep-23</t>
  </si>
  <si>
    <t>31-Dec-23</t>
  </si>
  <si>
    <t>31-Mar-24</t>
  </si>
  <si>
    <t>30-Jun-24</t>
  </si>
  <si>
    <t>Goodwill</t>
  </si>
  <si>
    <t>Other intangible assets</t>
  </si>
  <si>
    <t>Property, plant and equipment</t>
  </si>
  <si>
    <t>Lease assets</t>
  </si>
  <si>
    <t>Other contract-related assets</t>
  </si>
  <si>
    <t>Other investments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</si>
  <si>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</si>
  <si>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</si>
  <si>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</si>
  <si>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</si>
  <si>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</si>
  <si>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</si>
  <si>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</si>
  <si>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</si>
  <si>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</si>
  <si>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</si>
  <si>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</si>
  <si>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</si>
  <si>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</si>
  <si>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</si>
  <si>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</si>
  <si>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</si>
  <si>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contract-related liabilities</t>
  </si>
  <si>
    <t>Income taxes</t>
  </si>
  <si>
    <t>Accruals and other liabilities</t>
  </si>
  <si>
    <t>Total current liabilities</t>
  </si>
  <si>
    <t>Total equity and liabilities</t>
  </si>
  <si>
    <t>Additional information:</t>
  </si>
  <si>
    <t>Deferred revenue breakdown</t>
  </si>
  <si>
    <t>Net deferred revenue</t>
  </si>
  <si>
    <t>Netting adjustment to unbilled revenue</t>
  </si>
  <si>
    <t>Net cash</t>
  </si>
  <si>
    <t>Cash and cash equivalents at the end of the period</t>
  </si>
  <si>
    <t>Cash placed in fixed term deposits</t>
  </si>
  <si>
    <t>Net cash at the end of the period</t>
  </si>
  <si>
    <t>Consolidated condensed statement of cash flows</t>
  </si>
  <si>
    <t>Foreign exchange adjustments</t>
  </si>
  <si>
    <t>Change in provisions</t>
  </si>
  <si>
    <t>Other non-cash movements</t>
  </si>
  <si>
    <t>Changes in working capital:</t>
  </si>
  <si>
    <t>Change in inventories</t>
  </si>
  <si>
    <t>Change in receivables and prepayments</t>
  </si>
  <si>
    <r>
      <t>Change in liabilities</t>
    </r>
    <r>
      <rPr>
        <sz val="10"/>
        <color rgb="FF000000"/>
        <rFont val="Aptos Narrow"/>
        <family val="2"/>
      </rPr>
      <t>¹</t>
    </r>
    <r>
      <rPr>
        <sz val="10"/>
        <color rgb="FF000000"/>
        <rFont val="Arial"/>
        <family val="2"/>
      </rPr>
      <t xml:space="preserve"> (excluding provisions)</t>
    </r>
  </si>
  <si>
    <t>Cash flow from operations</t>
  </si>
  <si>
    <t>Interest received</t>
  </si>
  <si>
    <t>Interest paid</t>
  </si>
  <si>
    <t>Corporate income taxes paid</t>
  </si>
  <si>
    <t>Cash flow from operating activities</t>
  </si>
  <si>
    <t>Investments in property, plant and equipment</t>
  </si>
  <si>
    <t>Proceeds from sale of investments</t>
  </si>
  <si>
    <t>Change in fixed-term deposits</t>
  </si>
  <si>
    <t>Cash flow from investing activities</t>
  </si>
  <si>
    <t>Payment of lease liabilities</t>
  </si>
  <si>
    <t>Proceeds on issue of ordinary shares</t>
  </si>
  <si>
    <t>Purchase of treasury shares</t>
  </si>
  <si>
    <t>Cash flow from financing activities</t>
  </si>
  <si>
    <t>Net increase/(decrease) in cash and cash equivalents</t>
  </si>
  <si>
    <t>Cash and cash equivalents at the beginning of period</t>
  </si>
  <si>
    <t>Exchange rate changes on cash balances held in foreign currencies</t>
  </si>
  <si>
    <t>Reconciliation to net cash</t>
  </si>
  <si>
    <r>
      <rPr>
        <sz val="10"/>
        <color rgb="FF000000"/>
        <rFont val="Aptos Narrow"/>
        <family val="2"/>
      </rPr>
      <t>¹</t>
    </r>
    <r>
      <rPr>
        <sz val="10"/>
        <color rgb="FF000000"/>
        <rFont val="Arial"/>
        <family val="2"/>
      </rPr>
      <t xml:space="preserve"> Includes movements in the non-current portion of deferred revenue presented under non-current liabilities.</t>
    </r>
  </si>
  <si>
    <t>Investments in intangible assets</t>
  </si>
  <si>
    <t>% of revenue</t>
  </si>
  <si>
    <r>
      <rPr>
        <sz val="10"/>
        <color rgb="FF000000"/>
        <rFont val="Arial"/>
        <family val="2"/>
      </rPr>
      <t>Restructuring-related cash flow</t>
    </r>
    <r>
      <rPr>
        <vertAlign val="superscript"/>
        <sz val="10"/>
        <color rgb="FF000000"/>
        <rFont val="Arial"/>
        <family val="2"/>
      </rPr>
      <t>1</t>
    </r>
  </si>
  <si>
    <t>Free cash flow excluding restructuring</t>
  </si>
  <si>
    <t>¹ Restructuring-related cash flows are related to the Maps realignment announced in June 2022.</t>
  </si>
  <si>
    <t>Consolidated statement of changes in equity</t>
  </si>
  <si>
    <t>Share capital</t>
  </si>
  <si>
    <t>Share premium</t>
  </si>
  <si>
    <t>Treasury shares</t>
  </si>
  <si>
    <r>
      <rPr>
        <b/>
        <sz val="10"/>
        <color rgb="FF000000"/>
        <rFont val="Arial"/>
        <family val="2"/>
      </rPr>
      <t>Other reserves</t>
    </r>
    <r>
      <rPr>
        <b/>
        <vertAlign val="superscript"/>
        <sz val="10"/>
        <color rgb="FF000000"/>
        <rFont val="Arial"/>
        <family val="2"/>
      </rPr>
      <t>1</t>
    </r>
  </si>
  <si>
    <t>Accumulated deficit</t>
  </si>
  <si>
    <t>BALANCE AS AT 1 JANUARY 2023</t>
  </si>
  <si>
    <t>COMPREHENSIVE INCOME</t>
  </si>
  <si>
    <t>Result for the year</t>
  </si>
  <si>
    <r>
      <t>OTHER COMPREHENSIVE INCOME</t>
    </r>
    <r>
      <rPr>
        <b/>
        <sz val="10"/>
        <color rgb="FF616161"/>
        <rFont val="Aptos Narrow"/>
        <family val="2"/>
      </rPr>
      <t>²</t>
    </r>
  </si>
  <si>
    <r>
      <t>Currency translation differences</t>
    </r>
    <r>
      <rPr>
        <sz val="10"/>
        <color rgb="FF000000"/>
        <rFont val="Aptos Narrow"/>
        <family val="2"/>
      </rPr>
      <t>²</t>
    </r>
  </si>
  <si>
    <r>
      <t>Actuarial gain on defined benefit plans</t>
    </r>
    <r>
      <rPr>
        <sz val="10"/>
        <color rgb="FF000000"/>
        <rFont val="Aptos Narrow"/>
        <family val="2"/>
      </rPr>
      <t>²</t>
    </r>
  </si>
  <si>
    <t>TOTAL OTHER COMPREHENSIVE INCOME</t>
  </si>
  <si>
    <t>TOTAL COMPREHENSIVE INCOME</t>
  </si>
  <si>
    <t>TRANSACTIONS WITH OWNERS</t>
  </si>
  <si>
    <t>Stock compensation expenses</t>
  </si>
  <si>
    <t>Reclassification from liability to stock compensation reserve</t>
  </si>
  <si>
    <t>Reissuance of shares</t>
  </si>
  <si>
    <t>OTHER MOVEMENTS</t>
  </si>
  <si>
    <t>Transfers between reserves</t>
  </si>
  <si>
    <t>BALANCE AS AT 30 JUNE 2023</t>
  </si>
  <si>
    <t>BALANCE AS AT 1 JANUARY 2024</t>
  </si>
  <si>
    <t>Repurchase of shares</t>
  </si>
  <si>
    <t>BALANCE AS AT 30 JUNE 2024</t>
  </si>
  <si>
    <r>
      <t xml:space="preserve"> </t>
    </r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Other reserves include the Legal reserve, the Stock compensation reserve, and the Revaluation reserve.</t>
    </r>
  </si>
  <si>
    <r>
      <t xml:space="preserve"> 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The items of other comprehensive Income are presented net of tax (if applicable).</t>
    </r>
  </si>
  <si>
    <t>Segment reporting</t>
  </si>
  <si>
    <t>External customers</t>
  </si>
  <si>
    <t>Inter-segment</t>
  </si>
  <si>
    <t>Eliminations</t>
  </si>
  <si>
    <t>Revenue by nature</t>
  </si>
  <si>
    <t>License revenue</t>
  </si>
  <si>
    <t>Service revenue</t>
  </si>
  <si>
    <t>Sale of goods revenue</t>
  </si>
  <si>
    <t>Revenue by timing of revenue recognition</t>
  </si>
  <si>
    <t>Goods and services transferred at a point in time</t>
  </si>
  <si>
    <t>Goods and services transferred over time</t>
  </si>
  <si>
    <t>EBITDA</t>
  </si>
  <si>
    <t>Total segment EBIT</t>
  </si>
  <si>
    <r>
      <t>Unallocated expenses</t>
    </r>
    <r>
      <rPr>
        <sz val="10"/>
        <color rgb="FF000000"/>
        <rFont val="Aptos Narrow"/>
        <family val="2"/>
      </rPr>
      <t>¹</t>
    </r>
  </si>
  <si>
    <t>Financial income/(expense)</t>
  </si>
  <si>
    <t>RESULT BEFORE TAX</t>
  </si>
  <si>
    <r>
      <rPr>
        <sz val="10"/>
        <color rgb="FF000000"/>
        <rFont val="Aptos Narrow"/>
        <family val="2"/>
      </rPr>
      <t>¹</t>
    </r>
    <r>
      <rPr>
        <sz val="10"/>
        <color rgb="FF000000"/>
        <rFont val="Arial"/>
        <family val="2"/>
      </rPr>
      <t xml:space="preserve"> Unallocated expenses in H1 '23 include a gain of €2.4 million from the release of restructuring provision from Maps realignment.</t>
    </r>
  </si>
  <si>
    <t>Earnings per share</t>
  </si>
  <si>
    <t>Earnings (€ in thousands)</t>
  </si>
  <si>
    <t>Net result attributed to equity holders</t>
  </si>
  <si>
    <t>Number of shares (in thousands)</t>
  </si>
  <si>
    <t>Weighted average number of ordinary shares for basic EPS</t>
  </si>
  <si>
    <t>Effect of dilutive potential ordinary shares (in thousands)</t>
  </si>
  <si>
    <t>Share options and restricted stocks</t>
  </si>
  <si>
    <t>Weighted average number of ordinary shares for diluted EPS</t>
  </si>
  <si>
    <t>Shareholder's equity</t>
  </si>
  <si>
    <t>Unaudited</t>
  </si>
  <si>
    <t>Audited</t>
  </si>
  <si>
    <t>Number</t>
  </si>
  <si>
    <t>€ in thousands</t>
  </si>
  <si>
    <t>Ordinary shares</t>
  </si>
  <si>
    <t>Preferred shares</t>
  </si>
  <si>
    <t>Total authorised</t>
  </si>
  <si>
    <t>Issued and fully paid</t>
  </si>
  <si>
    <t>Of which held in treasury</t>
  </si>
  <si>
    <t>Operational performance</t>
  </si>
  <si>
    <t>Total IFRS revenue</t>
  </si>
  <si>
    <t>Movement of deferred revenue</t>
  </si>
  <si>
    <t>Total operational revenue</t>
  </si>
  <si>
    <t>Operational gross profit</t>
  </si>
  <si>
    <t>Total cash spend</t>
  </si>
  <si>
    <t>Operating expenses excluding D&amp;A</t>
  </si>
  <si>
    <t>CAPEX</t>
  </si>
  <si>
    <t>Operational result</t>
  </si>
  <si>
    <t>Reconciliations:</t>
  </si>
  <si>
    <t>Operational result to Free Cash Flow (FCF)</t>
  </si>
  <si>
    <t>Working capital movements</t>
  </si>
  <si>
    <t>Interest and Tax payments</t>
  </si>
  <si>
    <t>Restructuring related cash flow</t>
  </si>
  <si>
    <t>FCF</t>
  </si>
  <si>
    <t>FCF to net cash movement</t>
  </si>
  <si>
    <t>Movement in net cash to movement in cash equivalents</t>
  </si>
  <si>
    <t>Movement in fixed-term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</si>
</sst>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,;&quot;-&quot;#,##0,;#,##0,;_(@_)"/>
    <numFmt numFmtId="165" formatCode="#0%;&quot;-&quot;#0%;&quot;—&quot;\%;_(@_)"/>
    <numFmt numFmtId="166" formatCode="#0%;&quot;-&quot;#0%;#0%;_(@_)"/>
    <numFmt numFmtId="167" formatCode="#,##0%;&quot;-&quot;#,##0%;#,##0%;_(@_)"/>
    <numFmt numFmtId="168" formatCode="#0%_);\(#0%\);&quot;—&quot;\%_);_(@_)"/>
    <numFmt numFmtId="169" formatCode="d\ mmmm\ yyyy"/>
    <numFmt numFmtId="170" formatCode="#,##0.00;&quot;-&quot;#,##0.00;#,##0.00;_(@_)"/>
    <numFmt numFmtId="171" formatCode="#,##0;&quot;-&quot;#,##0;#,##0;_(@_)"/>
  </numFmts>
  <fonts count="29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b/>
      <sz val="10"/>
      <color rgb="FF004B7F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/>
      <sz val="10"/>
      <color rgb="FFB6B6B6"/>
      <name val="Arial"/>
      <family val="2"/>
    </font>
    <font>
      <b/>
      <sz val="10"/>
      <color rgb="FF616161"/>
      <name val="Arial"/>
      <family val="2"/>
    </font>
    <font>
      <i/>
      <sz val="8"/>
      <color rgb="FF000000"/>
      <name val="Arial"/>
      <family val="2"/>
    </font>
    <font>
      <b/>
      <i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18"/>
      <color rgb="FF00000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sz val="8"/>
      <name val="Arial"/>
      <family val="2"/>
    </font>
    <font>
      <b/>
      <sz val="10"/>
      <color rgb="FF616161"/>
      <name val="Aptos Narrow"/>
      <family val="2"/>
    </font>
    <font>
      <sz val="10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EDFF"/>
        <bgColor indexed="64"/>
      </patternFill>
    </fill>
    <fill>
      <patternFill patternType="solid">
        <fgColor rgb="FFCCEEFF"/>
        <bgColor indexed="64"/>
      </patternFill>
    </fill>
    <fill>
      <patternFill patternType="solid">
        <fgColor rgb="FFB2E0FF"/>
        <bgColor indexed="64"/>
      </patternFill>
    </fill>
    <fill>
      <patternFill patternType="solid">
        <fgColor rgb="FFE5F6FF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A7FE"/>
      </bottom>
      <diagonal/>
    </border>
    <border>
      <left/>
      <right/>
      <top style="medium">
        <color rgb="FF00A7FE"/>
      </top>
      <bottom style="medium">
        <color rgb="FF00A7FE"/>
      </bottom>
      <diagonal/>
    </border>
    <border>
      <left/>
      <right/>
      <top style="medium">
        <color rgb="FF00A7FE"/>
      </top>
      <bottom/>
      <diagonal/>
    </border>
    <border>
      <left/>
      <right/>
      <top/>
      <bottom style="thin">
        <color rgb="FF00A7FE"/>
      </bottom>
      <diagonal/>
    </border>
    <border>
      <left/>
      <right/>
      <top style="thin">
        <color rgb="FF00A7FE"/>
      </top>
      <bottom style="thin">
        <color rgb="FF00A7FE"/>
      </bottom>
      <diagonal/>
    </border>
    <border>
      <left/>
      <right/>
      <top style="thin">
        <color rgb="FF00A7FE"/>
      </top>
      <bottom/>
      <diagonal/>
    </border>
    <border>
      <left/>
      <right/>
      <top style="thin">
        <color rgb="FF00A7FE"/>
      </top>
      <bottom style="medium">
        <color rgb="FF00A7FE"/>
      </bottom>
      <diagonal/>
    </border>
    <border>
      <left/>
      <right/>
      <top style="medium">
        <color rgb="FF00A7FE"/>
      </top>
      <bottom style="thin">
        <color rgb="FF00A7FE"/>
      </bottom>
      <diagonal/>
    </border>
    <border>
      <left/>
      <right/>
      <top/>
      <bottom style="dashed">
        <color rgb="FF00A7FE"/>
      </bottom>
      <diagonal/>
    </border>
    <border>
      <left/>
      <right/>
      <top style="dashed">
        <color rgb="FF00A7FE"/>
      </top>
      <bottom/>
      <diagonal/>
    </border>
    <border>
      <left/>
      <right/>
      <top/>
      <bottom style="thin">
        <color rgb="FF60ADE0"/>
      </bottom>
      <diagonal/>
    </border>
    <border>
      <left/>
      <right/>
      <top style="thin">
        <color rgb="FF60ADE0"/>
      </top>
      <bottom style="medium">
        <color rgb="FF00A7FE"/>
      </bottom>
      <diagonal/>
    </border>
    <border>
      <left/>
      <right/>
      <top style="medium">
        <color rgb="FF00A7FE"/>
      </top>
      <bottom style="thin">
        <color rgb="FF60ADE0"/>
      </bottom>
      <diagonal/>
    </border>
    <border>
      <left/>
      <right/>
      <top style="thin">
        <color rgb="FF60ADE0"/>
      </top>
      <bottom/>
      <diagonal/>
    </border>
  </borders>
  <cellStyleXfs count="12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0" fontId="22" fillId="0" borderId="0"/>
    <xf numFmtId="0" fontId="19" fillId="0" borderId="0" applyBorder="0">
      <alignment wrapText="1"/>
    </xf>
    <xf numFmtId="0" fontId="23" fillId="0" borderId="0" applyBorder="0">
      <alignment wrapText="1"/>
    </xf>
    <xf numFmtId="0" fontId="21" fillId="0" borderId="0" applyBorder="0">
      <alignment wrapText="1"/>
    </xf>
    <xf numFmtId="0" fontId="24" fillId="0" borderId="0" applyBorder="0">
      <alignment wrapText="1"/>
    </xf>
    <xf numFmtId="0" fontId="25" fillId="0" borderId="0" applyBorder="0">
      <alignment wrapText="1"/>
    </xf>
  </cellStyleXfs>
  <cellXfs count="316">
    <xf numFmtId="0" fontId="0" fillId="0" borderId="0" xfId="0"/>
    <xf numFmtId="0" fontId="1" fillId="0" borderId="0" xfId="1">
      <alignment wrapText="1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8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8" fillId="3" borderId="2" xfId="0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right" vertical="top" wrapText="1"/>
    </xf>
    <xf numFmtId="0" fontId="8" fillId="4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/>
    </xf>
    <xf numFmtId="164" fontId="1" fillId="3" borderId="3" xfId="0" applyNumberFormat="1" applyFont="1" applyFill="1" applyBorder="1" applyAlignment="1">
      <alignment horizontal="right" wrapText="1"/>
    </xf>
    <xf numFmtId="164" fontId="1" fillId="2" borderId="3" xfId="0" applyNumberFormat="1" applyFont="1" applyFill="1" applyBorder="1" applyAlignment="1">
      <alignment horizontal="right" wrapText="1"/>
    </xf>
    <xf numFmtId="165" fontId="1" fillId="2" borderId="3" xfId="0" applyNumberFormat="1" applyFont="1" applyFill="1" applyBorder="1" applyAlignment="1">
      <alignment horizontal="right" wrapText="1"/>
    </xf>
    <xf numFmtId="164" fontId="1" fillId="4" borderId="3" xfId="0" applyNumberFormat="1" applyFont="1" applyFill="1" applyBorder="1" applyAlignment="1">
      <alignment horizontal="right" wrapText="1"/>
    </xf>
    <xf numFmtId="166" fontId="1" fillId="2" borderId="3" xfId="0" applyNumberFormat="1" applyFont="1" applyFill="1" applyBorder="1" applyAlignment="1">
      <alignment horizontal="right" wrapText="1"/>
    </xf>
    <xf numFmtId="164" fontId="1" fillId="3" borderId="0" xfId="0" applyNumberFormat="1" applyFont="1" applyFill="1" applyAlignment="1">
      <alignment horizontal="right" wrapText="1"/>
    </xf>
    <xf numFmtId="164" fontId="1" fillId="2" borderId="0" xfId="0" applyNumberFormat="1" applyFont="1" applyFill="1" applyAlignment="1">
      <alignment horizontal="right" wrapText="1"/>
    </xf>
    <xf numFmtId="166" fontId="1" fillId="2" borderId="0" xfId="0" applyNumberFormat="1" applyFont="1" applyFill="1" applyAlignment="1">
      <alignment horizontal="right" wrapText="1"/>
    </xf>
    <xf numFmtId="164" fontId="1" fillId="4" borderId="0" xfId="0" applyNumberFormat="1" applyFont="1" applyFill="1" applyAlignment="1">
      <alignment horizontal="right" wrapText="1"/>
    </xf>
    <xf numFmtId="0" fontId="1" fillId="2" borderId="4" xfId="0" applyFont="1" applyFill="1" applyBorder="1" applyAlignment="1">
      <alignment wrapText="1"/>
    </xf>
    <xf numFmtId="164" fontId="1" fillId="3" borderId="4" xfId="0" applyNumberFormat="1" applyFont="1" applyFill="1" applyBorder="1" applyAlignment="1">
      <alignment horizontal="right" wrapText="1"/>
    </xf>
    <xf numFmtId="164" fontId="1" fillId="2" borderId="4" xfId="0" applyNumberFormat="1" applyFont="1" applyFill="1" applyBorder="1" applyAlignment="1">
      <alignment horizontal="right" wrapText="1"/>
    </xf>
    <xf numFmtId="166" fontId="1" fillId="2" borderId="4" xfId="0" applyNumberFormat="1" applyFont="1" applyFill="1" applyBorder="1" applyAlignment="1">
      <alignment horizontal="right" wrapText="1"/>
    </xf>
    <xf numFmtId="164" fontId="1" fillId="4" borderId="4" xfId="0" applyNumberFormat="1" applyFont="1" applyFill="1" applyBorder="1" applyAlignment="1">
      <alignment horizontal="right" wrapText="1"/>
    </xf>
    <xf numFmtId="0" fontId="8" fillId="2" borderId="5" xfId="0" applyFont="1" applyFill="1" applyBorder="1" applyAlignment="1">
      <alignment wrapText="1"/>
    </xf>
    <xf numFmtId="164" fontId="8" fillId="3" borderId="5" xfId="0" applyNumberFormat="1" applyFont="1" applyFill="1" applyBorder="1" applyAlignment="1">
      <alignment horizontal="right" wrapText="1"/>
    </xf>
    <xf numFmtId="164" fontId="8" fillId="2" borderId="5" xfId="0" applyNumberFormat="1" applyFont="1" applyFill="1" applyBorder="1" applyAlignment="1">
      <alignment horizontal="right" wrapText="1"/>
    </xf>
    <xf numFmtId="166" fontId="8" fillId="2" borderId="5" xfId="0" applyNumberFormat="1" applyFont="1" applyFill="1" applyBorder="1" applyAlignment="1">
      <alignment horizontal="right" wrapText="1"/>
    </xf>
    <xf numFmtId="164" fontId="8" fillId="4" borderId="5" xfId="0" applyNumberFormat="1" applyFont="1" applyFill="1" applyBorder="1" applyAlignment="1">
      <alignment horizontal="right" wrapText="1"/>
    </xf>
    <xf numFmtId="0" fontId="8" fillId="2" borderId="6" xfId="0" applyFont="1" applyFill="1" applyBorder="1" applyAlignment="1">
      <alignment wrapText="1"/>
    </xf>
    <xf numFmtId="164" fontId="8" fillId="3" borderId="6" xfId="0" applyNumberFormat="1" applyFont="1" applyFill="1" applyBorder="1" applyAlignment="1">
      <alignment horizontal="right" wrapText="1"/>
    </xf>
    <xf numFmtId="164" fontId="8" fillId="2" borderId="6" xfId="0" applyNumberFormat="1" applyFont="1" applyFill="1" applyBorder="1" applyAlignment="1">
      <alignment horizontal="right" wrapText="1"/>
    </xf>
    <xf numFmtId="165" fontId="8" fillId="2" borderId="6" xfId="0" applyNumberFormat="1" applyFont="1" applyFill="1" applyBorder="1" applyAlignment="1">
      <alignment horizontal="right" wrapText="1"/>
    </xf>
    <xf numFmtId="164" fontId="8" fillId="4" borderId="6" xfId="0" applyNumberFormat="1" applyFont="1" applyFill="1" applyBorder="1" applyAlignment="1">
      <alignment horizontal="right" wrapText="1"/>
    </xf>
    <xf numFmtId="166" fontId="8" fillId="2" borderId="6" xfId="0" applyNumberFormat="1" applyFont="1" applyFill="1" applyBorder="1" applyAlignment="1">
      <alignment horizontal="right" wrapText="1"/>
    </xf>
    <xf numFmtId="0" fontId="9" fillId="2" borderId="0" xfId="0" applyFont="1" applyFill="1" applyAlignment="1">
      <alignment wrapText="1"/>
    </xf>
    <xf numFmtId="166" fontId="9" fillId="3" borderId="0" xfId="0" applyNumberFormat="1" applyFont="1" applyFill="1" applyAlignment="1">
      <alignment horizontal="right" wrapText="1"/>
    </xf>
    <xf numFmtId="166" fontId="9" fillId="2" borderId="0" xfId="0" applyNumberFormat="1" applyFont="1" applyFill="1" applyAlignment="1">
      <alignment horizontal="right" wrapText="1"/>
    </xf>
    <xf numFmtId="166" fontId="9" fillId="4" borderId="0" xfId="0" applyNumberFormat="1" applyFont="1" applyFill="1" applyAlignment="1">
      <alignment horizontal="right" wrapText="1"/>
    </xf>
    <xf numFmtId="165" fontId="1" fillId="2" borderId="4" xfId="0" applyNumberFormat="1" applyFont="1" applyFill="1" applyBorder="1" applyAlignment="1">
      <alignment horizontal="right" wrapText="1"/>
    </xf>
    <xf numFmtId="0" fontId="8" fillId="2" borderId="6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wrapText="1"/>
    </xf>
    <xf numFmtId="165" fontId="1" fillId="4" borderId="4" xfId="0" applyNumberFormat="1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wrapText="1"/>
    </xf>
    <xf numFmtId="166" fontId="9" fillId="4" borderId="1" xfId="0" applyNumberFormat="1" applyFont="1" applyFill="1" applyBorder="1" applyAlignment="1">
      <alignment horizontal="right" wrapText="1"/>
    </xf>
    <xf numFmtId="166" fontId="9" fillId="2" borderId="1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wrapText="1"/>
    </xf>
    <xf numFmtId="164" fontId="8" fillId="3" borderId="7" xfId="0" applyNumberFormat="1" applyFont="1" applyFill="1" applyBorder="1" applyAlignment="1">
      <alignment horizontal="right" wrapText="1"/>
    </xf>
    <xf numFmtId="164" fontId="8" fillId="2" borderId="7" xfId="0" applyNumberFormat="1" applyFont="1" applyFill="1" applyBorder="1" applyAlignment="1">
      <alignment horizontal="right" wrapText="1"/>
    </xf>
    <xf numFmtId="166" fontId="8" fillId="2" borderId="7" xfId="0" applyNumberFormat="1" applyFont="1" applyFill="1" applyBorder="1" applyAlignment="1">
      <alignment horizontal="right" wrapText="1"/>
    </xf>
    <xf numFmtId="164" fontId="8" fillId="4" borderId="7" xfId="0" applyNumberFormat="1" applyFont="1" applyFill="1" applyBorder="1" applyAlignment="1">
      <alignment horizontal="right" wrapText="1"/>
    </xf>
    <xf numFmtId="164" fontId="8" fillId="4" borderId="3" xfId="0" applyNumberFormat="1" applyFont="1" applyFill="1" applyBorder="1" applyAlignment="1">
      <alignment horizontal="right" wrapText="1"/>
    </xf>
    <xf numFmtId="164" fontId="8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right" wrapText="1"/>
    </xf>
    <xf numFmtId="166" fontId="1" fillId="4" borderId="4" xfId="0" applyNumberFormat="1" applyFont="1" applyFill="1" applyBorder="1" applyAlignment="1">
      <alignment horizontal="right" wrapText="1"/>
    </xf>
    <xf numFmtId="164" fontId="1" fillId="4" borderId="6" xfId="0" applyNumberFormat="1" applyFont="1" applyFill="1" applyBorder="1" applyAlignment="1">
      <alignment horizontal="right" wrapText="1"/>
    </xf>
    <xf numFmtId="164" fontId="1" fillId="2" borderId="6" xfId="0" applyNumberFormat="1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right" wrapText="1"/>
    </xf>
    <xf numFmtId="166" fontId="1" fillId="4" borderId="1" xfId="0" applyNumberFormat="1" applyFont="1" applyFill="1" applyBorder="1" applyAlignment="1">
      <alignment horizontal="right" wrapText="1"/>
    </xf>
    <xf numFmtId="166" fontId="1" fillId="2" borderId="1" xfId="0" applyNumberFormat="1" applyFont="1" applyFill="1" applyBorder="1" applyAlignment="1">
      <alignment horizontal="right" wrapText="1"/>
    </xf>
    <xf numFmtId="165" fontId="8" fillId="2" borderId="7" xfId="0" applyNumberFormat="1" applyFont="1" applyFill="1" applyBorder="1" applyAlignment="1">
      <alignment horizontal="right" wrapText="1"/>
    </xf>
    <xf numFmtId="0" fontId="8" fillId="2" borderId="2" xfId="0" applyFont="1" applyFill="1" applyBorder="1" applyAlignment="1">
      <alignment wrapText="1"/>
    </xf>
    <xf numFmtId="164" fontId="8" fillId="4" borderId="2" xfId="0" applyNumberFormat="1" applyFont="1" applyFill="1" applyBorder="1" applyAlignment="1">
      <alignment horizontal="right" wrapText="1"/>
    </xf>
    <xf numFmtId="164" fontId="8" fillId="2" borderId="2" xfId="0" applyNumberFormat="1" applyFont="1" applyFill="1" applyBorder="1" applyAlignment="1">
      <alignment horizontal="right" wrapText="1"/>
    </xf>
    <xf numFmtId="167" fontId="8" fillId="2" borderId="2" xfId="0" applyNumberFormat="1" applyFont="1" applyFill="1" applyBorder="1" applyAlignment="1">
      <alignment horizontal="right" wrapText="1"/>
    </xf>
    <xf numFmtId="168" fontId="1" fillId="4" borderId="4" xfId="0" applyNumberFormat="1" applyFont="1" applyFill="1" applyBorder="1" applyAlignment="1">
      <alignment horizontal="right" wrapText="1"/>
    </xf>
    <xf numFmtId="168" fontId="1" fillId="2" borderId="4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wrapText="1"/>
    </xf>
    <xf numFmtId="169" fontId="8" fillId="2" borderId="1" xfId="0" applyNumberFormat="1" applyFont="1" applyFill="1" applyBorder="1" applyAlignment="1">
      <alignment horizontal="right" vertical="top" wrapText="1"/>
    </xf>
    <xf numFmtId="169" fontId="8" fillId="3" borderId="2" xfId="0" applyNumberFormat="1" applyFont="1" applyFill="1" applyBorder="1" applyAlignment="1">
      <alignment horizontal="right" vertical="top" wrapText="1"/>
    </xf>
    <xf numFmtId="169" fontId="8" fillId="2" borderId="2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wrapText="1"/>
    </xf>
    <xf numFmtId="164" fontId="1" fillId="3" borderId="8" xfId="0" applyNumberFormat="1" applyFont="1" applyFill="1" applyBorder="1" applyAlignment="1">
      <alignment horizontal="right" vertical="top" wrapText="1"/>
    </xf>
    <xf numFmtId="164" fontId="1" fillId="2" borderId="8" xfId="0" applyNumberFormat="1" applyFont="1" applyFill="1" applyBorder="1" applyAlignment="1">
      <alignment horizontal="right" wrapText="1"/>
    </xf>
    <xf numFmtId="0" fontId="1" fillId="2" borderId="6" xfId="0" applyFont="1" applyFill="1" applyBorder="1" applyAlignment="1">
      <alignment wrapText="1"/>
    </xf>
    <xf numFmtId="164" fontId="1" fillId="3" borderId="6" xfId="0" applyNumberFormat="1" applyFont="1" applyFill="1" applyBorder="1" applyAlignment="1">
      <alignment wrapText="1"/>
    </xf>
    <xf numFmtId="164" fontId="1" fillId="3" borderId="0" xfId="0" applyNumberFormat="1" applyFont="1" applyFill="1" applyAlignment="1">
      <alignment wrapText="1"/>
    </xf>
    <xf numFmtId="164" fontId="1" fillId="3" borderId="4" xfId="0" applyNumberFormat="1" applyFont="1" applyFill="1" applyBorder="1" applyAlignment="1">
      <alignment wrapText="1"/>
    </xf>
    <xf numFmtId="0" fontId="1" fillId="3" borderId="3" xfId="0" applyFont="1" applyFill="1" applyBorder="1" applyAlignment="1">
      <alignment horizontal="right" vertical="top"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vertical="center" wrapText="1"/>
    </xf>
    <xf numFmtId="164" fontId="11" fillId="0" borderId="4" xfId="0" applyNumberFormat="1" applyFont="1" applyBorder="1" applyAlignment="1">
      <alignment vertical="center" wrapText="1"/>
    </xf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horizontal="right" wrapText="1"/>
    </xf>
    <xf numFmtId="0" fontId="8" fillId="2" borderId="5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wrapText="1"/>
    </xf>
    <xf numFmtId="0" fontId="10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right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right" wrapText="1"/>
    </xf>
    <xf numFmtId="0" fontId="1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right" vertical="top" wrapText="1"/>
    </xf>
    <xf numFmtId="0" fontId="1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right" vertical="top" wrapText="1"/>
    </xf>
    <xf numFmtId="0" fontId="1" fillId="2" borderId="3" xfId="0" applyFont="1" applyFill="1" applyBorder="1" applyAlignment="1">
      <alignment vertical="top" wrapText="1"/>
    </xf>
    <xf numFmtId="0" fontId="8" fillId="0" borderId="3" xfId="0" applyFont="1" applyBorder="1" applyAlignment="1">
      <alignment horizontal="right" vertical="top" wrapText="1"/>
    </xf>
    <xf numFmtId="0" fontId="8" fillId="5" borderId="2" xfId="0" applyFont="1" applyFill="1" applyBorder="1" applyAlignment="1">
      <alignment horizontal="right" vertical="top" wrapText="1"/>
    </xf>
    <xf numFmtId="0" fontId="8" fillId="6" borderId="2" xfId="0" applyFont="1" applyFill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8" fillId="7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 indent="2"/>
    </xf>
    <xf numFmtId="164" fontId="1" fillId="5" borderId="3" xfId="0" applyNumberFormat="1" applyFont="1" applyFill="1" applyBorder="1" applyAlignment="1">
      <alignment horizontal="right" wrapText="1"/>
    </xf>
    <xf numFmtId="164" fontId="1" fillId="6" borderId="3" xfId="0" applyNumberFormat="1" applyFont="1" applyFill="1" applyBorder="1" applyAlignment="1">
      <alignment horizontal="right" wrapText="1"/>
    </xf>
    <xf numFmtId="0" fontId="1" fillId="0" borderId="0" xfId="0" applyFont="1" applyAlignment="1">
      <alignment wrapText="1"/>
    </xf>
    <xf numFmtId="164" fontId="1" fillId="7" borderId="3" xfId="0" applyNumberFormat="1" applyFont="1" applyFill="1" applyBorder="1" applyAlignment="1">
      <alignment horizontal="right" wrapText="1"/>
    </xf>
    <xf numFmtId="0" fontId="1" fillId="2" borderId="9" xfId="0" applyFont="1" applyFill="1" applyBorder="1" applyAlignment="1">
      <alignment horizontal="left" wrapText="1" indent="2"/>
    </xf>
    <xf numFmtId="164" fontId="1" fillId="2" borderId="9" xfId="0" applyNumberFormat="1" applyFont="1" applyFill="1" applyBorder="1" applyAlignment="1">
      <alignment horizontal="right" wrapText="1"/>
    </xf>
    <xf numFmtId="164" fontId="1" fillId="5" borderId="9" xfId="0" applyNumberFormat="1" applyFont="1" applyFill="1" applyBorder="1" applyAlignment="1">
      <alignment horizontal="right" wrapText="1"/>
    </xf>
    <xf numFmtId="164" fontId="1" fillId="6" borderId="9" xfId="0" applyNumberFormat="1" applyFont="1" applyFill="1" applyBorder="1" applyAlignment="1">
      <alignment horizontal="right" wrapText="1"/>
    </xf>
    <xf numFmtId="0" fontId="9" fillId="0" borderId="0" xfId="0" applyFont="1" applyAlignment="1">
      <alignment wrapText="1"/>
    </xf>
    <xf numFmtId="164" fontId="1" fillId="7" borderId="9" xfId="0" applyNumberFormat="1" applyFont="1" applyFill="1" applyBorder="1" applyAlignment="1">
      <alignment horizontal="right" wrapText="1"/>
    </xf>
    <xf numFmtId="0" fontId="8" fillId="2" borderId="10" xfId="0" applyFont="1" applyFill="1" applyBorder="1" applyAlignment="1">
      <alignment wrapText="1"/>
    </xf>
    <xf numFmtId="164" fontId="8" fillId="2" borderId="10" xfId="0" applyNumberFormat="1" applyFont="1" applyFill="1" applyBorder="1" applyAlignment="1">
      <alignment horizontal="right" wrapText="1"/>
    </xf>
    <xf numFmtId="164" fontId="8" fillId="5" borderId="10" xfId="0" applyNumberFormat="1" applyFont="1" applyFill="1" applyBorder="1" applyAlignment="1">
      <alignment horizontal="right" wrapText="1"/>
    </xf>
    <xf numFmtId="164" fontId="8" fillId="6" borderId="10" xfId="0" applyNumberFormat="1" applyFont="1" applyFill="1" applyBorder="1" applyAlignment="1">
      <alignment horizontal="right" wrapText="1"/>
    </xf>
    <xf numFmtId="164" fontId="8" fillId="7" borderId="10" xfId="0" applyNumberFormat="1" applyFont="1" applyFill="1" applyBorder="1" applyAlignment="1">
      <alignment horizontal="right" wrapText="1"/>
    </xf>
    <xf numFmtId="164" fontId="1" fillId="5" borderId="4" xfId="0" applyNumberFormat="1" applyFont="1" applyFill="1" applyBorder="1" applyAlignment="1">
      <alignment horizontal="right" wrapText="1"/>
    </xf>
    <xf numFmtId="164" fontId="1" fillId="6" borderId="4" xfId="0" applyNumberFormat="1" applyFont="1" applyFill="1" applyBorder="1" applyAlignment="1">
      <alignment horizontal="right" wrapText="1"/>
    </xf>
    <xf numFmtId="164" fontId="1" fillId="7" borderId="4" xfId="0" applyNumberFormat="1" applyFont="1" applyFill="1" applyBorder="1" applyAlignment="1">
      <alignment horizontal="right" wrapText="1"/>
    </xf>
    <xf numFmtId="164" fontId="8" fillId="5" borderId="6" xfId="0" applyNumberFormat="1" applyFont="1" applyFill="1" applyBorder="1" applyAlignment="1">
      <alignment horizontal="right" wrapText="1"/>
    </xf>
    <xf numFmtId="164" fontId="8" fillId="6" borderId="6" xfId="0" applyNumberFormat="1" applyFont="1" applyFill="1" applyBorder="1" applyAlignment="1">
      <alignment horizontal="right" wrapText="1"/>
    </xf>
    <xf numFmtId="164" fontId="8" fillId="7" borderId="6" xfId="0" applyNumberFormat="1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left" wrapText="1"/>
    </xf>
    <xf numFmtId="166" fontId="9" fillId="2" borderId="4" xfId="0" applyNumberFormat="1" applyFont="1" applyFill="1" applyBorder="1" applyAlignment="1">
      <alignment horizontal="right" wrapText="1"/>
    </xf>
    <xf numFmtId="165" fontId="9" fillId="5" borderId="4" xfId="0" applyNumberFormat="1" applyFont="1" applyFill="1" applyBorder="1" applyAlignment="1">
      <alignment horizontal="right" wrapText="1"/>
    </xf>
    <xf numFmtId="165" fontId="9" fillId="6" borderId="4" xfId="0" applyNumberFormat="1" applyFont="1" applyFill="1" applyBorder="1" applyAlignment="1">
      <alignment horizontal="right" wrapText="1"/>
    </xf>
    <xf numFmtId="165" fontId="9" fillId="7" borderId="4" xfId="0" applyNumberFormat="1" applyFont="1" applyFill="1" applyBorder="1" applyAlignment="1">
      <alignment horizontal="right" wrapText="1"/>
    </xf>
    <xf numFmtId="0" fontId="8" fillId="2" borderId="6" xfId="0" applyFont="1" applyFill="1" applyBorder="1" applyAlignment="1">
      <alignment horizontal="left" wrapText="1"/>
    </xf>
    <xf numFmtId="0" fontId="1" fillId="5" borderId="6" xfId="0" applyFont="1" applyFill="1" applyBorder="1" applyAlignment="1">
      <alignment horizontal="right" wrapText="1"/>
    </xf>
    <xf numFmtId="0" fontId="1" fillId="6" borderId="6" xfId="0" applyFont="1" applyFill="1" applyBorder="1" applyAlignment="1">
      <alignment horizontal="right" wrapText="1"/>
    </xf>
    <xf numFmtId="0" fontId="1" fillId="7" borderId="6" xfId="0" applyFont="1" applyFill="1" applyBorder="1" applyAlignment="1">
      <alignment horizontal="right" wrapText="1"/>
    </xf>
    <xf numFmtId="0" fontId="1" fillId="2" borderId="0" xfId="0" applyFont="1" applyFill="1" applyAlignment="1">
      <alignment horizontal="left" wrapText="1"/>
    </xf>
    <xf numFmtId="164" fontId="1" fillId="5" borderId="0" xfId="0" applyNumberFormat="1" applyFont="1" applyFill="1" applyAlignment="1">
      <alignment horizontal="right" wrapText="1"/>
    </xf>
    <xf numFmtId="164" fontId="1" fillId="6" borderId="0" xfId="0" applyNumberFormat="1" applyFont="1" applyFill="1" applyAlignment="1">
      <alignment horizontal="right" wrapText="1"/>
    </xf>
    <xf numFmtId="164" fontId="1" fillId="7" borderId="0" xfId="0" applyNumberFormat="1" applyFont="1" applyFill="1" applyAlignment="1">
      <alignment horizontal="right" wrapText="1"/>
    </xf>
    <xf numFmtId="164" fontId="8" fillId="2" borderId="0" xfId="0" applyNumberFormat="1" applyFont="1" applyFill="1" applyAlignment="1">
      <alignment horizontal="right" wrapText="1"/>
    </xf>
    <xf numFmtId="164" fontId="8" fillId="5" borderId="0" xfId="0" applyNumberFormat="1" applyFont="1" applyFill="1" applyAlignment="1">
      <alignment horizontal="right" wrapText="1"/>
    </xf>
    <xf numFmtId="164" fontId="8" fillId="6" borderId="0" xfId="0" applyNumberFormat="1" applyFont="1" applyFill="1" applyAlignment="1">
      <alignment horizontal="right" wrapText="1"/>
    </xf>
    <xf numFmtId="164" fontId="8" fillId="7" borderId="0" xfId="0" applyNumberFormat="1" applyFont="1" applyFill="1" applyAlignment="1">
      <alignment horizontal="right" wrapText="1"/>
    </xf>
    <xf numFmtId="0" fontId="1" fillId="5" borderId="4" xfId="0" applyFont="1" applyFill="1" applyBorder="1" applyAlignment="1">
      <alignment horizontal="right" wrapText="1"/>
    </xf>
    <xf numFmtId="0" fontId="9" fillId="2" borderId="0" xfId="0" applyFont="1" applyFill="1" applyAlignment="1">
      <alignment horizontal="left" wrapText="1"/>
    </xf>
    <xf numFmtId="165" fontId="9" fillId="5" borderId="0" xfId="0" applyNumberFormat="1" applyFont="1" applyFill="1" applyAlignment="1">
      <alignment horizontal="right" wrapText="1"/>
    </xf>
    <xf numFmtId="165" fontId="9" fillId="6" borderId="0" xfId="0" applyNumberFormat="1" applyFont="1" applyFill="1" applyAlignment="1">
      <alignment horizontal="right" wrapText="1"/>
    </xf>
    <xf numFmtId="165" fontId="9" fillId="7" borderId="0" xfId="0" applyNumberFormat="1" applyFont="1" applyFill="1" applyAlignment="1">
      <alignment horizontal="right" wrapText="1"/>
    </xf>
    <xf numFmtId="0" fontId="9" fillId="5" borderId="0" xfId="0" applyFont="1" applyFill="1" applyAlignment="1">
      <alignment horizontal="right" wrapText="1"/>
    </xf>
    <xf numFmtId="0" fontId="9" fillId="6" borderId="0" xfId="0" applyFont="1" applyFill="1" applyAlignment="1">
      <alignment horizontal="right" wrapText="1"/>
    </xf>
    <xf numFmtId="0" fontId="9" fillId="7" borderId="0" xfId="0" applyFont="1" applyFill="1" applyAlignment="1">
      <alignment horizontal="right" wrapText="1"/>
    </xf>
    <xf numFmtId="0" fontId="8" fillId="2" borderId="0" xfId="0" applyFont="1" applyFill="1" applyAlignment="1">
      <alignment horizontal="left" wrapText="1"/>
    </xf>
    <xf numFmtId="0" fontId="1" fillId="0" borderId="0" xfId="0" applyFont="1" applyAlignment="1">
      <alignment horizontal="right" wrapText="1"/>
    </xf>
    <xf numFmtId="0" fontId="1" fillId="5" borderId="0" xfId="0" applyFont="1" applyFill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" fillId="7" borderId="0" xfId="0" applyFont="1" applyFill="1" applyAlignment="1">
      <alignment horizontal="right" wrapText="1"/>
    </xf>
    <xf numFmtId="164" fontId="8" fillId="5" borderId="7" xfId="0" applyNumberFormat="1" applyFont="1" applyFill="1" applyBorder="1" applyAlignment="1">
      <alignment horizontal="right" wrapText="1"/>
    </xf>
    <xf numFmtId="164" fontId="8" fillId="6" borderId="7" xfId="0" applyNumberFormat="1" applyFont="1" applyFill="1" applyBorder="1" applyAlignment="1">
      <alignment horizontal="right" wrapText="1"/>
    </xf>
    <xf numFmtId="164" fontId="8" fillId="7" borderId="7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164" fontId="1" fillId="0" borderId="3" xfId="0" applyNumberFormat="1" applyFont="1" applyBorder="1" applyAlignment="1">
      <alignment horizontal="right" wrapText="1"/>
    </xf>
    <xf numFmtId="0" fontId="1" fillId="2" borderId="1" xfId="0" applyFont="1" applyFill="1" applyBorder="1" applyAlignment="1">
      <alignment horizontal="left" wrapText="1"/>
    </xf>
    <xf numFmtId="164" fontId="1" fillId="0" borderId="1" xfId="0" applyNumberFormat="1" applyFont="1" applyBorder="1" applyAlignment="1">
      <alignment horizontal="right" wrapText="1"/>
    </xf>
    <xf numFmtId="164" fontId="1" fillId="5" borderId="1" xfId="0" applyNumberFormat="1" applyFont="1" applyFill="1" applyBorder="1" applyAlignment="1">
      <alignment horizontal="right" wrapText="1"/>
    </xf>
    <xf numFmtId="164" fontId="1" fillId="6" borderId="1" xfId="0" applyNumberFormat="1" applyFont="1" applyFill="1" applyBorder="1" applyAlignment="1">
      <alignment horizontal="right" wrapText="1"/>
    </xf>
    <xf numFmtId="164" fontId="1" fillId="7" borderId="1" xfId="0" applyNumberFormat="1" applyFont="1" applyFill="1" applyBorder="1" applyAlignment="1">
      <alignment horizontal="right" wrapText="1"/>
    </xf>
    <xf numFmtId="0" fontId="1" fillId="5" borderId="3" xfId="0" applyFont="1" applyFill="1" applyBorder="1" applyAlignment="1">
      <alignment horizontal="right" wrapText="1"/>
    </xf>
    <xf numFmtId="0" fontId="1" fillId="6" borderId="3" xfId="0" applyFont="1" applyFill="1" applyBorder="1" applyAlignment="1">
      <alignment horizontal="right" wrapText="1"/>
    </xf>
    <xf numFmtId="0" fontId="1" fillId="7" borderId="3" xfId="0" applyFont="1" applyFill="1" applyBorder="1" applyAlignment="1">
      <alignment horizontal="right" wrapText="1"/>
    </xf>
    <xf numFmtId="0" fontId="1" fillId="5" borderId="1" xfId="0" applyFont="1" applyFill="1" applyBorder="1" applyAlignment="1">
      <alignment horizontal="right" wrapText="1"/>
    </xf>
    <xf numFmtId="0" fontId="1" fillId="7" borderId="1" xfId="0" applyFont="1" applyFill="1" applyBorder="1" applyAlignment="1">
      <alignment horizontal="right" wrapText="1"/>
    </xf>
    <xf numFmtId="170" fontId="1" fillId="0" borderId="3" xfId="0" applyNumberFormat="1" applyFont="1" applyBorder="1" applyAlignment="1">
      <alignment horizontal="right" wrapText="1"/>
    </xf>
    <xf numFmtId="170" fontId="1" fillId="5" borderId="3" xfId="0" applyNumberFormat="1" applyFont="1" applyFill="1" applyBorder="1" applyAlignment="1">
      <alignment horizontal="right" wrapText="1"/>
    </xf>
    <xf numFmtId="170" fontId="1" fillId="6" borderId="3" xfId="0" applyNumberFormat="1" applyFont="1" applyFill="1" applyBorder="1" applyAlignment="1">
      <alignment horizontal="right" wrapText="1"/>
    </xf>
    <xf numFmtId="170" fontId="1" fillId="7" borderId="3" xfId="0" applyNumberFormat="1" applyFont="1" applyFill="1" applyBorder="1" applyAlignment="1">
      <alignment horizontal="right" wrapText="1"/>
    </xf>
    <xf numFmtId="170" fontId="1" fillId="0" borderId="1" xfId="0" applyNumberFormat="1" applyFont="1" applyBorder="1" applyAlignment="1">
      <alignment horizontal="right" wrapText="1"/>
    </xf>
    <xf numFmtId="170" fontId="1" fillId="5" borderId="1" xfId="0" applyNumberFormat="1" applyFont="1" applyFill="1" applyBorder="1" applyAlignment="1">
      <alignment horizontal="right" wrapText="1"/>
    </xf>
    <xf numFmtId="170" fontId="1" fillId="6" borderId="1" xfId="0" applyNumberFormat="1" applyFont="1" applyFill="1" applyBorder="1" applyAlignment="1">
      <alignment horizontal="right" wrapText="1"/>
    </xf>
    <xf numFmtId="170" fontId="1" fillId="7" borderId="1" xfId="0" applyNumberFormat="1" applyFont="1" applyFill="1" applyBorder="1" applyAlignment="1">
      <alignment horizontal="right" wrapText="1"/>
    </xf>
    <xf numFmtId="0" fontId="12" fillId="0" borderId="0" xfId="0" applyFont="1" applyAlignment="1">
      <alignment wrapText="1"/>
    </xf>
    <xf numFmtId="0" fontId="8" fillId="2" borderId="3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2" borderId="0" xfId="0" applyFont="1" applyFill="1" applyAlignment="1">
      <alignment horizontal="right" wrapText="1"/>
    </xf>
    <xf numFmtId="0" fontId="8" fillId="5" borderId="0" xfId="0" applyFont="1" applyFill="1" applyAlignment="1">
      <alignment horizontal="right" wrapText="1"/>
    </xf>
    <xf numFmtId="0" fontId="8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wrapText="1"/>
    </xf>
    <xf numFmtId="169" fontId="8" fillId="5" borderId="2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8" fillId="0" borderId="6" xfId="0" applyFont="1" applyBorder="1" applyAlignment="1">
      <alignment wrapText="1"/>
    </xf>
    <xf numFmtId="0" fontId="8" fillId="0" borderId="0" xfId="0" applyFont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5" borderId="3" xfId="0" applyFont="1" applyFill="1" applyBorder="1" applyAlignment="1">
      <alignment horizontal="right" wrapText="1"/>
    </xf>
    <xf numFmtId="0" fontId="8" fillId="0" borderId="0" xfId="0" applyFont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2" borderId="11" xfId="0" applyFont="1" applyFill="1" applyBorder="1" applyAlignment="1">
      <alignment horizontal="right" wrapText="1"/>
    </xf>
    <xf numFmtId="0" fontId="1" fillId="5" borderId="11" xfId="0" applyFont="1" applyFill="1" applyBorder="1" applyAlignment="1">
      <alignment horizontal="right" wrapText="1"/>
    </xf>
    <xf numFmtId="0" fontId="8" fillId="0" borderId="12" xfId="0" applyFont="1" applyBorder="1" applyAlignment="1">
      <alignment wrapText="1"/>
    </xf>
    <xf numFmtId="164" fontId="8" fillId="2" borderId="12" xfId="0" applyNumberFormat="1" applyFont="1" applyFill="1" applyBorder="1" applyAlignment="1">
      <alignment horizontal="right" wrapText="1"/>
    </xf>
    <xf numFmtId="164" fontId="8" fillId="5" borderId="12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164" fontId="1" fillId="0" borderId="0" xfId="0" applyNumberFormat="1" applyFont="1" applyAlignment="1">
      <alignment wrapText="1"/>
    </xf>
    <xf numFmtId="164" fontId="1" fillId="0" borderId="4" xfId="0" applyNumberFormat="1" applyFont="1" applyBorder="1" applyAlignment="1">
      <alignment wrapText="1"/>
    </xf>
    <xf numFmtId="0" fontId="8" fillId="0" borderId="7" xfId="0" applyFont="1" applyBorder="1" applyAlignment="1">
      <alignment wrapText="1"/>
    </xf>
    <xf numFmtId="164" fontId="8" fillId="0" borderId="7" xfId="0" applyNumberFormat="1" applyFont="1" applyBorder="1" applyAlignment="1">
      <alignment wrapText="1"/>
    </xf>
    <xf numFmtId="164" fontId="8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right" wrapText="1"/>
    </xf>
    <xf numFmtId="0" fontId="1" fillId="0" borderId="6" xfId="0" applyFont="1" applyBorder="1" applyAlignment="1">
      <alignment horizontal="left" wrapText="1"/>
    </xf>
    <xf numFmtId="164" fontId="1" fillId="5" borderId="6" xfId="0" applyNumberFormat="1" applyFont="1" applyFill="1" applyBorder="1" applyAlignment="1">
      <alignment horizontal="right" wrapText="1"/>
    </xf>
    <xf numFmtId="164" fontId="1" fillId="6" borderId="6" xfId="0" applyNumberFormat="1" applyFont="1" applyFill="1" applyBorder="1" applyAlignment="1">
      <alignment horizontal="right" wrapText="1"/>
    </xf>
    <xf numFmtId="164" fontId="1" fillId="7" borderId="6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wrapText="1" indent="2"/>
    </xf>
    <xf numFmtId="0" fontId="1" fillId="0" borderId="4" xfId="0" applyFont="1" applyBorder="1" applyAlignment="1">
      <alignment horizontal="left" wrapText="1" indent="2"/>
    </xf>
    <xf numFmtId="0" fontId="1" fillId="0" borderId="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right" wrapText="1"/>
    </xf>
    <xf numFmtId="0" fontId="1" fillId="2" borderId="13" xfId="0" applyFont="1" applyFill="1" applyBorder="1" applyAlignment="1">
      <alignment vertical="top" wrapText="1"/>
    </xf>
    <xf numFmtId="0" fontId="8" fillId="5" borderId="13" xfId="0" applyFont="1" applyFill="1" applyBorder="1" applyAlignment="1">
      <alignment horizontal="right" wrapText="1"/>
    </xf>
    <xf numFmtId="0" fontId="1" fillId="6" borderId="13" xfId="0" applyFont="1" applyFill="1" applyBorder="1" applyAlignment="1">
      <alignment horizontal="right" wrapText="1"/>
    </xf>
    <xf numFmtId="0" fontId="1" fillId="7" borderId="13" xfId="0" applyFont="1" applyFill="1" applyBorder="1" applyAlignment="1">
      <alignment horizontal="right" wrapText="1"/>
    </xf>
    <xf numFmtId="0" fontId="8" fillId="0" borderId="14" xfId="0" applyFont="1" applyBorder="1" applyAlignment="1">
      <alignment wrapText="1"/>
    </xf>
    <xf numFmtId="164" fontId="8" fillId="2" borderId="14" xfId="0" applyNumberFormat="1" applyFont="1" applyFill="1" applyBorder="1" applyAlignment="1">
      <alignment horizontal="right" wrapText="1"/>
    </xf>
    <xf numFmtId="164" fontId="8" fillId="5" borderId="14" xfId="0" applyNumberFormat="1" applyFont="1" applyFill="1" applyBorder="1" applyAlignment="1">
      <alignment horizontal="right" wrapText="1"/>
    </xf>
    <xf numFmtId="164" fontId="8" fillId="6" borderId="14" xfId="0" applyNumberFormat="1" applyFont="1" applyFill="1" applyBorder="1" applyAlignment="1">
      <alignment horizontal="right" wrapText="1"/>
    </xf>
    <xf numFmtId="164" fontId="8" fillId="7" borderId="14" xfId="0" applyNumberFormat="1" applyFont="1" applyFill="1" applyBorder="1" applyAlignment="1">
      <alignment horizontal="right" wrapText="1"/>
    </xf>
    <xf numFmtId="0" fontId="8" fillId="2" borderId="0" xfId="0" applyFont="1" applyFill="1" applyAlignment="1">
      <alignment vertical="top" wrapText="1"/>
    </xf>
    <xf numFmtId="164" fontId="1" fillId="5" borderId="0" xfId="0" applyNumberFormat="1" applyFont="1" applyFill="1" applyAlignment="1">
      <alignment wrapText="1"/>
    </xf>
    <xf numFmtId="0" fontId="12" fillId="0" borderId="0" xfId="0" applyFont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164" fontId="8" fillId="0" borderId="3" xfId="0" applyNumberFormat="1" applyFont="1" applyBorder="1" applyAlignment="1">
      <alignment wrapText="1"/>
    </xf>
    <xf numFmtId="164" fontId="8" fillId="5" borderId="3" xfId="0" applyNumberFormat="1" applyFont="1" applyFill="1" applyBorder="1" applyAlignment="1">
      <alignment horizontal="right" wrapText="1"/>
    </xf>
    <xf numFmtId="166" fontId="9" fillId="2" borderId="0" xfId="0" applyNumberFormat="1" applyFont="1" applyFill="1" applyAlignment="1">
      <alignment wrapText="1"/>
    </xf>
    <xf numFmtId="166" fontId="9" fillId="5" borderId="0" xfId="0" applyNumberFormat="1" applyFont="1" applyFill="1" applyAlignment="1">
      <alignment wrapText="1"/>
    </xf>
    <xf numFmtId="166" fontId="9" fillId="6" borderId="0" xfId="0" applyNumberFormat="1" applyFont="1" applyFill="1" applyAlignment="1">
      <alignment wrapText="1"/>
    </xf>
    <xf numFmtId="166" fontId="9" fillId="7" borderId="0" xfId="0" applyNumberFormat="1" applyFont="1" applyFill="1" applyAlignment="1">
      <alignment wrapText="1"/>
    </xf>
    <xf numFmtId="164" fontId="8" fillId="2" borderId="4" xfId="0" applyNumberFormat="1" applyFont="1" applyFill="1" applyBorder="1" applyAlignment="1">
      <alignment horizontal="right" wrapText="1"/>
    </xf>
    <xf numFmtId="164" fontId="8" fillId="5" borderId="4" xfId="0" applyNumberFormat="1" applyFont="1" applyFill="1" applyBorder="1" applyAlignment="1">
      <alignment horizontal="right" wrapText="1"/>
    </xf>
    <xf numFmtId="164" fontId="8" fillId="6" borderId="4" xfId="0" applyNumberFormat="1" applyFont="1" applyFill="1" applyBorder="1" applyAlignment="1">
      <alignment horizontal="right" wrapText="1"/>
    </xf>
    <xf numFmtId="164" fontId="8" fillId="7" borderId="4" xfId="0" applyNumberFormat="1" applyFont="1" applyFill="1" applyBorder="1" applyAlignment="1">
      <alignment horizontal="right" wrapText="1"/>
    </xf>
    <xf numFmtId="166" fontId="9" fillId="2" borderId="1" xfId="0" applyNumberFormat="1" applyFont="1" applyFill="1" applyBorder="1" applyAlignment="1">
      <alignment wrapText="1"/>
    </xf>
    <xf numFmtId="166" fontId="9" fillId="5" borderId="1" xfId="0" applyNumberFormat="1" applyFont="1" applyFill="1" applyBorder="1" applyAlignment="1">
      <alignment wrapText="1"/>
    </xf>
    <xf numFmtId="166" fontId="9" fillId="6" borderId="1" xfId="0" applyNumberFormat="1" applyFont="1" applyFill="1" applyBorder="1" applyAlignment="1">
      <alignment wrapText="1"/>
    </xf>
    <xf numFmtId="166" fontId="9" fillId="7" borderId="1" xfId="0" applyNumberFormat="1" applyFont="1" applyFill="1" applyBorder="1" applyAlignment="1">
      <alignment wrapText="1"/>
    </xf>
    <xf numFmtId="0" fontId="1" fillId="2" borderId="0" xfId="0" applyFont="1" applyFill="1" applyAlignment="1">
      <alignment horizontal="left" wrapText="1" indent="1"/>
    </xf>
    <xf numFmtId="0" fontId="8" fillId="2" borderId="3" xfId="0" applyFont="1" applyFill="1" applyBorder="1" applyAlignment="1">
      <alignment horizontal="left" wrapText="1"/>
    </xf>
    <xf numFmtId="164" fontId="8" fillId="0" borderId="3" xfId="0" applyNumberFormat="1" applyFont="1" applyBorder="1" applyAlignment="1">
      <alignment horizontal="right" wrapText="1"/>
    </xf>
    <xf numFmtId="0" fontId="13" fillId="2" borderId="0" xfId="0" applyFont="1" applyFill="1" applyAlignment="1">
      <alignment wrapText="1"/>
    </xf>
    <xf numFmtId="164" fontId="1" fillId="0" borderId="0" xfId="0" applyNumberFormat="1" applyFont="1" applyAlignment="1">
      <alignment horizontal="right" wrapText="1"/>
    </xf>
    <xf numFmtId="164" fontId="8" fillId="0" borderId="7" xfId="0" applyNumberFormat="1" applyFont="1" applyBorder="1" applyAlignment="1">
      <alignment horizontal="right" wrapText="1"/>
    </xf>
    <xf numFmtId="164" fontId="1" fillId="2" borderId="0" xfId="0" applyNumberFormat="1" applyFont="1" applyFill="1" applyAlignment="1">
      <alignment horizontal="right" vertical="top" wrapText="1"/>
    </xf>
    <xf numFmtId="164" fontId="1" fillId="0" borderId="0" xfId="0" applyNumberFormat="1" applyFont="1" applyAlignment="1">
      <alignment horizontal="right" vertical="top" wrapText="1"/>
    </xf>
    <xf numFmtId="0" fontId="1" fillId="2" borderId="4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164" fontId="1" fillId="0" borderId="4" xfId="0" applyNumberFormat="1" applyFont="1" applyBorder="1" applyAlignment="1">
      <alignment vertical="top"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right" wrapText="1"/>
    </xf>
    <xf numFmtId="0" fontId="8" fillId="2" borderId="8" xfId="0" applyFont="1" applyFill="1" applyBorder="1" applyAlignment="1">
      <alignment horizontal="left" wrapText="1"/>
    </xf>
    <xf numFmtId="164" fontId="8" fillId="5" borderId="8" xfId="0" applyNumberFormat="1" applyFont="1" applyFill="1" applyBorder="1" applyAlignment="1">
      <alignment horizontal="right" wrapText="1"/>
    </xf>
    <xf numFmtId="164" fontId="8" fillId="7" borderId="8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wrapText="1" indent="2"/>
    </xf>
    <xf numFmtId="0" fontId="9" fillId="2" borderId="6" xfId="0" applyFont="1" applyFill="1" applyBorder="1" applyAlignment="1">
      <alignment wrapText="1"/>
    </xf>
    <xf numFmtId="0" fontId="9" fillId="5" borderId="6" xfId="0" applyFont="1" applyFill="1" applyBorder="1" applyAlignment="1">
      <alignment horizontal="right" wrapText="1"/>
    </xf>
    <xf numFmtId="0" fontId="9" fillId="7" borderId="6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left" wrapText="1"/>
    </xf>
    <xf numFmtId="169" fontId="8" fillId="5" borderId="3" xfId="0" applyNumberFormat="1" applyFont="1" applyFill="1" applyBorder="1" applyAlignment="1">
      <alignment horizontal="right" vertical="top" wrapText="1"/>
    </xf>
    <xf numFmtId="169" fontId="8" fillId="7" borderId="3" xfId="0" applyNumberFormat="1" applyFont="1" applyFill="1" applyBorder="1" applyAlignment="1">
      <alignment horizontal="right" vertical="top" wrapText="1"/>
    </xf>
    <xf numFmtId="0" fontId="8" fillId="7" borderId="0" xfId="0" applyFont="1" applyFill="1" applyAlignment="1">
      <alignment horizontal="right" wrapText="1"/>
    </xf>
    <xf numFmtId="171" fontId="1" fillId="5" borderId="3" xfId="0" applyNumberFormat="1" applyFont="1" applyFill="1" applyBorder="1" applyAlignment="1">
      <alignment horizontal="right" wrapText="1"/>
    </xf>
    <xf numFmtId="171" fontId="1" fillId="7" borderId="3" xfId="0" applyNumberFormat="1" applyFont="1" applyFill="1" applyBorder="1" applyAlignment="1">
      <alignment horizontal="right" wrapText="1"/>
    </xf>
    <xf numFmtId="171" fontId="1" fillId="5" borderId="4" xfId="0" applyNumberFormat="1" applyFont="1" applyFill="1" applyBorder="1" applyAlignment="1">
      <alignment horizontal="right" wrapText="1"/>
    </xf>
    <xf numFmtId="171" fontId="1" fillId="7" borderId="4" xfId="0" applyNumberFormat="1" applyFont="1" applyFill="1" applyBorder="1" applyAlignment="1">
      <alignment horizontal="right" wrapText="1"/>
    </xf>
    <xf numFmtId="171" fontId="8" fillId="5" borderId="7" xfId="0" applyNumberFormat="1" applyFont="1" applyFill="1" applyBorder="1" applyAlignment="1">
      <alignment horizontal="right" wrapText="1"/>
    </xf>
    <xf numFmtId="171" fontId="8" fillId="7" borderId="7" xfId="0" applyNumberFormat="1" applyFont="1" applyFill="1" applyBorder="1" applyAlignment="1">
      <alignment horizontal="right" wrapText="1"/>
    </xf>
    <xf numFmtId="171" fontId="1" fillId="5" borderId="0" xfId="0" applyNumberFormat="1" applyFont="1" applyFill="1" applyAlignment="1">
      <alignment horizontal="right" wrapText="1"/>
    </xf>
    <xf numFmtId="171" fontId="1" fillId="7" borderId="0" xfId="0" applyNumberFormat="1" applyFont="1" applyFill="1" applyAlignment="1">
      <alignment horizontal="right" wrapText="1"/>
    </xf>
    <xf numFmtId="171" fontId="1" fillId="5" borderId="1" xfId="0" applyNumberFormat="1" applyFont="1" applyFill="1" applyBorder="1" applyAlignment="1">
      <alignment horizontal="right" wrapText="1"/>
    </xf>
    <xf numFmtId="171" fontId="1" fillId="7" borderId="1" xfId="0" applyNumberFormat="1" applyFont="1" applyFill="1" applyBorder="1" applyAlignment="1">
      <alignment horizontal="right" wrapText="1"/>
    </xf>
    <xf numFmtId="0" fontId="1" fillId="0" borderId="2" xfId="0" applyFont="1" applyBorder="1" applyAlignment="1">
      <alignment wrapText="1"/>
    </xf>
    <xf numFmtId="164" fontId="1" fillId="2" borderId="0" xfId="0" applyNumberFormat="1" applyFont="1" applyFill="1" applyAlignment="1">
      <alignment wrapText="1"/>
    </xf>
    <xf numFmtId="164" fontId="8" fillId="2" borderId="6" xfId="0" applyNumberFormat="1" applyFont="1" applyFill="1" applyBorder="1" applyAlignment="1">
      <alignment wrapText="1"/>
    </xf>
    <xf numFmtId="0" fontId="8" fillId="5" borderId="4" xfId="0" applyFont="1" applyFill="1" applyBorder="1" applyAlignment="1">
      <alignment horizontal="right" wrapText="1"/>
    </xf>
    <xf numFmtId="164" fontId="8" fillId="2" borderId="7" xfId="0" applyNumberFormat="1" applyFont="1" applyFill="1" applyBorder="1" applyAlignment="1">
      <alignment wrapText="1"/>
    </xf>
    <xf numFmtId="164" fontId="1" fillId="2" borderId="3" xfId="0" applyNumberFormat="1" applyFont="1" applyFill="1" applyBorder="1" applyAlignment="1">
      <alignment wrapText="1"/>
    </xf>
    <xf numFmtId="164" fontId="1" fillId="2" borderId="4" xfId="0" applyNumberFormat="1" applyFont="1" applyFill="1" applyBorder="1" applyAlignment="1">
      <alignment wrapText="1"/>
    </xf>
    <xf numFmtId="0" fontId="14" fillId="0" borderId="3" xfId="0" applyFont="1" applyBorder="1" applyAlignment="1">
      <alignment wrapText="1"/>
    </xf>
    <xf numFmtId="0" fontId="15" fillId="0" borderId="1" xfId="0" applyFont="1" applyBorder="1" applyAlignment="1">
      <alignment wrapText="1"/>
    </xf>
    <xf numFmtId="164" fontId="8" fillId="5" borderId="7" xfId="0" applyNumberFormat="1" applyFont="1" applyFill="1" applyBorder="1" applyAlignment="1">
      <alignment wrapText="1"/>
    </xf>
    <xf numFmtId="0" fontId="20" fillId="2" borderId="0" xfId="0" applyFont="1" applyFill="1" applyAlignment="1">
      <alignment horizontal="left" wrapText="1"/>
    </xf>
    <xf numFmtId="0" fontId="10" fillId="2" borderId="3" xfId="0" applyFont="1" applyFill="1" applyBorder="1" applyAlignment="1">
      <alignment vertical="top"/>
    </xf>
    <xf numFmtId="0" fontId="1" fillId="2" borderId="6" xfId="0" applyFont="1" applyFill="1" applyBorder="1" applyAlignment="1">
      <alignment horizontal="left" wrapText="1"/>
    </xf>
    <xf numFmtId="164" fontId="0" fillId="0" borderId="0" xfId="0" applyNumberFormat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64" fontId="8" fillId="6" borderId="3" xfId="0" applyNumberFormat="1" applyFont="1" applyFill="1" applyBorder="1" applyAlignment="1">
      <alignment horizontal="right" wrapText="1"/>
    </xf>
    <xf numFmtId="164" fontId="8" fillId="7" borderId="3" xfId="0" applyNumberFormat="1" applyFont="1" applyFill="1" applyBorder="1" applyAlignment="1">
      <alignment horizontal="right" wrapText="1"/>
    </xf>
    <xf numFmtId="0" fontId="3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0" fillId="0" borderId="3" xfId="0" applyFont="1" applyBorder="1" applyAlignment="1">
      <alignment wrapText="1"/>
    </xf>
    <xf numFmtId="0" fontId="10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10" fillId="2" borderId="0" xfId="6" applyFont="1" applyFill="1" applyAlignment="1">
      <alignment horizontal="left" wrapText="1"/>
    </xf>
    <xf numFmtId="0" fontId="26" fillId="2" borderId="0" xfId="6" applyFont="1" applyFill="1" applyAlignment="1">
      <alignment horizontal="left" wrapText="1"/>
    </xf>
  </cellXfs>
  <cellStyles count="12">
    <cellStyle name="Heading 1" xfId="3" xr:uid="{00000000-0005-0000-0000-000003000000}"/>
    <cellStyle name="Heading 1 2" xfId="9" xr:uid="{45B5F0B1-C3A9-4542-B6C8-4F4B1E1239EC}"/>
    <cellStyle name="Heading 2" xfId="4" xr:uid="{00000000-0005-0000-0000-000004000000}"/>
    <cellStyle name="Heading 2 2" xfId="10" xr:uid="{8D85B365-5867-4734-B440-A596855A5283}"/>
    <cellStyle name="Heading 3" xfId="5" xr:uid="{00000000-0005-0000-0000-000005000000}"/>
    <cellStyle name="Heading 3 2" xfId="11" xr:uid="{507DAF3A-A772-481C-B160-AF56BA64044D}"/>
    <cellStyle name="Normal" xfId="0" builtinId="0"/>
    <cellStyle name="Normal 2" xfId="2" xr:uid="{00000000-0005-0000-0000-000002000000}"/>
    <cellStyle name="Normal 2 2" xfId="8" xr:uid="{73F78256-4B82-4968-AFB7-769FD835E6CF}"/>
    <cellStyle name="Normal 3" xfId="6" xr:uid="{B15161D4-131F-4E26-BD1C-571867166BE0}"/>
    <cellStyle name="Table (Normal)" xfId="1" xr:uid="{00000000-0005-0000-0000-000001000000}"/>
    <cellStyle name="Table (Normal) 2" xfId="7" xr:uid="{C24B0E1A-4B41-4D7B-8E1E-FA537BB5D7A4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342900</xdr:rowOff>
    </xdr:from>
    <xdr:to>
      <xdr:col>8</xdr:col>
      <xdr:colOff>247650</xdr:colOff>
      <xdr:row>10</xdr:row>
      <xdr:rowOff>342900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35D1CA8-DD8E-458E-AEEB-B02C5CFFCAB7}"/>
            </a:ext>
          </a:extLst>
        </xdr:cNvPr>
        <xdr:cNvCxnSpPr/>
      </xdr:nvCxnSpPr>
      <xdr:spPr>
        <a:xfrm>
          <a:off x="666750" y="2314575"/>
          <a:ext cx="4486275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520065</xdr:colOff>
      <xdr:row>11</xdr:row>
      <xdr:rowOff>72625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E809CD-3409-41B2-BB8B-BC2AF41D6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81200"/>
          <a:ext cx="525780" cy="43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showGridLines="0" tabSelected="1" showRuler="0" workbookViewId="0"/>
  </sheetViews>
  <sheetFormatPr defaultColWidth="13.42578125" defaultRowHeight="12.75" x14ac:dyDescent="0.2"/>
  <cols>
    <col min="1" max="7" width="9.140625" customWidth="1"/>
    <col min="8" max="17" width="9.5703125" customWidth="1"/>
  </cols>
  <sheetData>
    <row r="1" spans="1:17" ht="14.1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4.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9.1" customHeight="1" x14ac:dyDescent="0.2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9.350000000000001" customHeight="1" x14ac:dyDescent="0.25">
      <c r="A4" s="2"/>
      <c r="B4" s="299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4.1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4.1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4.1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4.1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4.1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4.1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29.1" customHeight="1" x14ac:dyDescent="0.2">
      <c r="A11" s="2"/>
      <c r="B11" s="307" t="s">
        <v>0</v>
      </c>
      <c r="C11" s="307"/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N11" s="2"/>
      <c r="O11" s="2"/>
      <c r="P11" s="2"/>
      <c r="Q11" s="2"/>
    </row>
    <row r="12" spans="1:17" ht="14.1" customHeight="1" x14ac:dyDescent="0.2">
      <c r="A12" s="2"/>
      <c r="B12" s="307"/>
      <c r="C12" s="307"/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2"/>
      <c r="O12" s="2"/>
      <c r="P12" s="2"/>
      <c r="Q12" s="2"/>
    </row>
    <row r="13" spans="1:17" ht="14.1" customHeight="1" x14ac:dyDescent="0.2">
      <c r="A13" s="2"/>
      <c r="B13" s="307"/>
      <c r="C13" s="307"/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2"/>
      <c r="O13" s="2"/>
      <c r="P13" s="2"/>
      <c r="Q13" s="2"/>
    </row>
    <row r="14" spans="1:17" ht="14.1" customHeight="1" x14ac:dyDescent="0.2">
      <c r="A14" s="2"/>
      <c r="B14" s="307"/>
      <c r="C14" s="307"/>
      <c r="D14" s="307"/>
      <c r="E14" s="307"/>
      <c r="F14" s="307"/>
      <c r="G14" s="307"/>
      <c r="H14" s="307"/>
      <c r="I14" s="307"/>
      <c r="J14" s="307"/>
      <c r="K14" s="307"/>
      <c r="L14" s="307"/>
      <c r="M14" s="307"/>
      <c r="N14" s="2"/>
      <c r="O14" s="2"/>
      <c r="P14" s="2"/>
      <c r="Q14" s="2"/>
    </row>
    <row r="15" spans="1:17" ht="14.1" customHeight="1" x14ac:dyDescent="0.2">
      <c r="A15" s="2"/>
      <c r="B15" s="307"/>
      <c r="C15" s="307"/>
      <c r="D15" s="307"/>
      <c r="E15" s="307"/>
      <c r="F15" s="307"/>
      <c r="G15" s="307"/>
      <c r="H15" s="307"/>
      <c r="I15" s="307"/>
      <c r="J15" s="307"/>
      <c r="K15" s="307"/>
      <c r="L15" s="307"/>
      <c r="M15" s="307"/>
      <c r="N15" s="2"/>
      <c r="O15" s="2"/>
      <c r="P15" s="2"/>
      <c r="Q15" s="2"/>
    </row>
    <row r="16" spans="1:17" ht="14.1" customHeight="1" x14ac:dyDescent="0.2">
      <c r="A16" s="2"/>
      <c r="B16" s="307"/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2"/>
      <c r="O16" s="2"/>
      <c r="P16" s="2"/>
      <c r="Q16" s="2"/>
    </row>
    <row r="17" spans="1:17" ht="14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4.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4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4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4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4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4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4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</sheetData>
  <mergeCells count="1">
    <mergeCell ref="B11:M16"/>
  </mergeCells>
  <pageMargins left="0.75" right="0.75" top="1" bottom="1" header="0.5" footer="0.5"/>
  <customProperties>
    <customPr name="_pios_id" r:id="rId1"/>
  </customProperti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showGridLines="0" showRuler="0" workbookViewId="0"/>
  </sheetViews>
  <sheetFormatPr defaultColWidth="13.42578125" defaultRowHeight="12.75" x14ac:dyDescent="0.2"/>
  <cols>
    <col min="2" max="2" width="42" customWidth="1"/>
    <col min="3" max="6" width="19.85546875" customWidth="1"/>
    <col min="7" max="10" width="9.5703125" customWidth="1"/>
  </cols>
  <sheetData>
    <row r="1" spans="1:10" ht="16.7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23.25" customHeight="1" x14ac:dyDescent="0.3">
      <c r="A2" s="2"/>
      <c r="B2" s="3" t="s">
        <v>216</v>
      </c>
      <c r="C2" s="2"/>
      <c r="D2" s="2"/>
      <c r="E2" s="2"/>
      <c r="F2" s="2"/>
      <c r="G2" s="2"/>
      <c r="H2" s="2"/>
      <c r="I2" s="2"/>
      <c r="J2" s="2"/>
    </row>
    <row r="3" spans="1:10" ht="16.7" customHeight="1" x14ac:dyDescent="0.2">
      <c r="A3" s="2"/>
      <c r="B3" s="4" t="str">
        <f>'1. Key figures table'!$B$3</f>
        <v>Second quarter and half year 2024 results</v>
      </c>
      <c r="C3" s="2"/>
      <c r="D3" s="2"/>
      <c r="E3" s="2"/>
      <c r="F3" s="2"/>
      <c r="G3" s="2"/>
      <c r="H3" s="2"/>
      <c r="I3" s="2"/>
      <c r="J3" s="2"/>
    </row>
    <row r="4" spans="1:10" ht="16.7" customHeight="1" x14ac:dyDescent="0.2">
      <c r="A4" s="2"/>
      <c r="B4" s="5"/>
      <c r="C4" s="73"/>
      <c r="D4" s="73"/>
      <c r="E4" s="73"/>
      <c r="F4" s="73"/>
      <c r="G4" s="2"/>
      <c r="H4" s="2"/>
      <c r="I4" s="2"/>
      <c r="J4" s="2"/>
    </row>
    <row r="5" spans="1:10" ht="16.7" customHeight="1" x14ac:dyDescent="0.2">
      <c r="A5" s="2"/>
      <c r="B5" s="100"/>
      <c r="C5" s="276">
        <v>45473</v>
      </c>
      <c r="D5" s="276">
        <v>45473</v>
      </c>
      <c r="E5" s="277">
        <v>45291</v>
      </c>
      <c r="F5" s="277">
        <v>45291</v>
      </c>
      <c r="G5" s="2"/>
      <c r="H5" s="2"/>
      <c r="I5" s="2"/>
      <c r="J5" s="2"/>
    </row>
    <row r="6" spans="1:10" ht="16.7" customHeight="1" x14ac:dyDescent="0.2">
      <c r="A6" s="2"/>
      <c r="B6" s="137"/>
      <c r="C6" s="185" t="s">
        <v>217</v>
      </c>
      <c r="D6" s="185" t="s">
        <v>217</v>
      </c>
      <c r="E6" s="278" t="s">
        <v>218</v>
      </c>
      <c r="F6" s="278" t="s">
        <v>218</v>
      </c>
      <c r="G6" s="2"/>
      <c r="H6" s="2"/>
      <c r="I6" s="2"/>
      <c r="J6" s="2"/>
    </row>
    <row r="7" spans="1:10" ht="16.7" customHeight="1" x14ac:dyDescent="0.2">
      <c r="A7" s="2"/>
      <c r="B7" s="163"/>
      <c r="C7" s="171" t="s">
        <v>219</v>
      </c>
      <c r="D7" s="171" t="s">
        <v>220</v>
      </c>
      <c r="E7" s="172" t="s">
        <v>219</v>
      </c>
      <c r="F7" s="172" t="s">
        <v>220</v>
      </c>
      <c r="G7" s="2"/>
      <c r="H7" s="2"/>
      <c r="I7" s="2"/>
      <c r="J7" s="2"/>
    </row>
    <row r="8" spans="1:10" ht="16.7" customHeight="1" x14ac:dyDescent="0.2">
      <c r="A8" s="2"/>
      <c r="B8" s="10" t="s">
        <v>221</v>
      </c>
      <c r="C8" s="279">
        <v>300000000</v>
      </c>
      <c r="D8" s="107">
        <v>60000000</v>
      </c>
      <c r="E8" s="280">
        <v>300000000</v>
      </c>
      <c r="F8" s="110">
        <v>60000000</v>
      </c>
      <c r="G8" s="2"/>
      <c r="H8" s="2"/>
      <c r="I8" s="2"/>
      <c r="J8" s="2"/>
    </row>
    <row r="9" spans="1:10" ht="16.7" customHeight="1" x14ac:dyDescent="0.2">
      <c r="A9" s="36"/>
      <c r="B9" s="20" t="s">
        <v>222</v>
      </c>
      <c r="C9" s="281">
        <v>150000000</v>
      </c>
      <c r="D9" s="122">
        <v>30000000</v>
      </c>
      <c r="E9" s="282">
        <v>150000000</v>
      </c>
      <c r="F9" s="124">
        <v>30000000</v>
      </c>
      <c r="G9" s="36"/>
      <c r="H9" s="36"/>
      <c r="I9" s="2"/>
      <c r="J9" s="2"/>
    </row>
    <row r="10" spans="1:10" ht="16.7" customHeight="1" thickBot="1" x14ac:dyDescent="0.25">
      <c r="A10" s="2"/>
      <c r="B10" s="51" t="s">
        <v>223</v>
      </c>
      <c r="C10" s="283">
        <v>450000000</v>
      </c>
      <c r="D10" s="158">
        <v>90000000</v>
      </c>
      <c r="E10" s="284">
        <v>450000000</v>
      </c>
      <c r="F10" s="160">
        <v>90000000</v>
      </c>
      <c r="G10" s="2"/>
      <c r="H10" s="2"/>
      <c r="I10" s="2"/>
      <c r="J10" s="2"/>
    </row>
    <row r="11" spans="1:10" ht="16.7" customHeight="1" x14ac:dyDescent="0.2">
      <c r="A11" s="2"/>
      <c r="B11" s="49"/>
      <c r="C11" s="168"/>
      <c r="D11" s="168"/>
      <c r="E11" s="170"/>
      <c r="F11" s="170"/>
      <c r="G11" s="2"/>
      <c r="H11" s="2"/>
      <c r="I11" s="2"/>
      <c r="J11" s="2"/>
    </row>
    <row r="12" spans="1:10" ht="16.7" customHeight="1" x14ac:dyDescent="0.2">
      <c r="A12" s="36"/>
      <c r="B12" s="88" t="s">
        <v>224</v>
      </c>
      <c r="C12" s="150"/>
      <c r="D12" s="150"/>
      <c r="E12" s="152"/>
      <c r="F12" s="152"/>
      <c r="G12" s="36"/>
      <c r="H12" s="36"/>
      <c r="I12" s="2"/>
      <c r="J12" s="2"/>
    </row>
    <row r="13" spans="1:10" ht="16.7" customHeight="1" x14ac:dyDescent="0.2">
      <c r="A13" s="36"/>
      <c r="B13" s="2" t="s">
        <v>221</v>
      </c>
      <c r="C13" s="285">
        <v>132366672</v>
      </c>
      <c r="D13" s="138">
        <v>26473334</v>
      </c>
      <c r="E13" s="286">
        <v>132366672</v>
      </c>
      <c r="F13" s="140">
        <v>26473000</v>
      </c>
      <c r="G13" s="36"/>
      <c r="H13" s="36"/>
      <c r="I13" s="2"/>
      <c r="J13" s="2"/>
    </row>
    <row r="14" spans="1:10" ht="16.7" customHeight="1" x14ac:dyDescent="0.2">
      <c r="A14" s="2"/>
      <c r="B14" s="73" t="s">
        <v>225</v>
      </c>
      <c r="C14" s="287">
        <v>9606913</v>
      </c>
      <c r="D14" s="171"/>
      <c r="E14" s="288">
        <v>4717362</v>
      </c>
      <c r="F14" s="172"/>
      <c r="G14" s="2"/>
      <c r="H14" s="2"/>
      <c r="I14" s="2"/>
      <c r="J14" s="2"/>
    </row>
    <row r="15" spans="1:10" ht="16.7" customHeight="1" x14ac:dyDescent="0.2">
      <c r="A15" s="2"/>
      <c r="B15" s="48"/>
      <c r="C15" s="92"/>
      <c r="D15" s="92"/>
      <c r="E15" s="92"/>
      <c r="F15" s="92"/>
      <c r="G15" s="2"/>
      <c r="H15" s="2"/>
      <c r="I15" s="2"/>
      <c r="J15" s="2"/>
    </row>
  </sheetData>
  <pageMargins left="0.75" right="0.75" top="1" bottom="1" header="0.5" footer="0.5"/>
  <customProperties>
    <customPr name="_pios_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91"/>
  <sheetViews>
    <sheetView showGridLines="0" showRuler="0" workbookViewId="0"/>
  </sheetViews>
  <sheetFormatPr defaultColWidth="13.42578125" defaultRowHeight="12.75" x14ac:dyDescent="0.2"/>
  <cols>
    <col min="2" max="2" width="64.5703125" customWidth="1"/>
  </cols>
  <sheetData>
    <row r="1" spans="1:23" ht="16.7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3.25" customHeight="1" x14ac:dyDescent="0.3">
      <c r="A2" s="1"/>
      <c r="B2" s="308" t="s">
        <v>226</v>
      </c>
      <c r="C2" s="308"/>
      <c r="D2" s="30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6.7" customHeight="1" x14ac:dyDescent="0.2">
      <c r="A3" s="1"/>
      <c r="B3" s="4" t="str">
        <f>'1. Key figures table'!$B$3</f>
        <v>Second quarter and half year 2024 results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6.7" customHeight="1" x14ac:dyDescent="0.2">
      <c r="A4" s="1"/>
      <c r="B4" s="208"/>
      <c r="C4" s="208"/>
      <c r="D4" s="208"/>
      <c r="E4" s="208"/>
      <c r="F4" s="208"/>
      <c r="G4" s="208"/>
      <c r="H4" s="20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6.7" customHeight="1" x14ac:dyDescent="0.2">
      <c r="A5" s="1"/>
      <c r="B5" s="289" t="s">
        <v>30</v>
      </c>
      <c r="C5" s="8" t="s">
        <v>55</v>
      </c>
      <c r="D5" s="8" t="s">
        <v>5</v>
      </c>
      <c r="E5" s="8" t="s">
        <v>56</v>
      </c>
      <c r="F5" s="8" t="s">
        <v>57</v>
      </c>
      <c r="G5" s="8" t="s">
        <v>58</v>
      </c>
      <c r="H5" s="102" t="s">
        <v>4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6.7" customHeight="1" x14ac:dyDescent="0.2">
      <c r="A6" s="1"/>
      <c r="B6" s="216" t="s">
        <v>227</v>
      </c>
      <c r="C6" s="57">
        <f>'2. Cons Stat of Income'!C11</f>
        <v>140718000</v>
      </c>
      <c r="D6" s="57">
        <f>'2. Cons Stat of Income'!D11</f>
        <v>156549000</v>
      </c>
      <c r="E6" s="57">
        <f>'2. Cons Stat of Income'!E11</f>
        <v>144114000</v>
      </c>
      <c r="F6" s="57">
        <f>'2. Cons Stat of Income'!F11</f>
        <v>143379000</v>
      </c>
      <c r="G6" s="57">
        <f>'2. Cons Stat of Income'!G11</f>
        <v>139285000</v>
      </c>
      <c r="H6" s="242">
        <f>'2. Cons Stat of Income'!H11</f>
        <v>152179000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6.7" customHeight="1" x14ac:dyDescent="0.2">
      <c r="A7" s="1"/>
      <c r="B7" s="1" t="s">
        <v>50</v>
      </c>
      <c r="C7" s="290">
        <f>'2. Cons Stat of Income'!C7</f>
        <v>81120000</v>
      </c>
      <c r="D7" s="290">
        <f>'2. Cons Stat of Income'!D7</f>
        <v>90898000</v>
      </c>
      <c r="E7" s="290">
        <f>'2. Cons Stat of Income'!E7</f>
        <v>82476000</v>
      </c>
      <c r="F7" s="290">
        <f>'2. Cons Stat of Income'!F7</f>
        <v>87806000</v>
      </c>
      <c r="G7" s="290">
        <f>'2. Cons Stat of Income'!G7</f>
        <v>83257000</v>
      </c>
      <c r="H7" s="138">
        <f>'2. Cons Stat of Income'!H7</f>
        <v>87337000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6.7" customHeight="1" x14ac:dyDescent="0.2">
      <c r="A8" s="1"/>
      <c r="B8" s="1" t="s">
        <v>51</v>
      </c>
      <c r="C8" s="290">
        <f>'2. Cons Stat of Income'!C8</f>
        <v>36905000</v>
      </c>
      <c r="D8" s="290">
        <f>'2. Cons Stat of Income'!D8</f>
        <v>37296000</v>
      </c>
      <c r="E8" s="290">
        <f>'2. Cons Stat of Income'!E8</f>
        <v>36760000</v>
      </c>
      <c r="F8" s="290">
        <f>'2. Cons Stat of Income'!F8</f>
        <v>37403000</v>
      </c>
      <c r="G8" s="290">
        <f>'2. Cons Stat of Income'!G8</f>
        <v>35345000</v>
      </c>
      <c r="H8" s="138">
        <f>'2. Cons Stat of Income'!H8</f>
        <v>41402000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6.7" customHeight="1" x14ac:dyDescent="0.2">
      <c r="A9" s="1"/>
      <c r="B9" s="1" t="s">
        <v>12</v>
      </c>
      <c r="C9" s="290">
        <f>'2. Cons Stat of Income'!C10</f>
        <v>22693000</v>
      </c>
      <c r="D9" s="290">
        <f>'2. Cons Stat of Income'!D10</f>
        <v>28355000</v>
      </c>
      <c r="E9" s="290">
        <f>'2. Cons Stat of Income'!E10</f>
        <v>24878000</v>
      </c>
      <c r="F9" s="290">
        <f>'2. Cons Stat of Income'!F10</f>
        <v>18170000</v>
      </c>
      <c r="G9" s="290">
        <f>'2. Cons Stat of Income'!G10</f>
        <v>20683000</v>
      </c>
      <c r="H9" s="138">
        <f>'2. Cons Stat of Income'!H10</f>
        <v>23440000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6.6" customHeight="1" x14ac:dyDescent="0.2">
      <c r="A10" s="1"/>
      <c r="B10" s="183"/>
      <c r="C10" s="20"/>
      <c r="D10" s="183"/>
      <c r="E10" s="183"/>
      <c r="F10" s="183"/>
      <c r="G10" s="20"/>
      <c r="H10" s="14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6.7" customHeight="1" x14ac:dyDescent="0.2">
      <c r="A11" s="1"/>
      <c r="B11" s="192" t="s">
        <v>228</v>
      </c>
      <c r="C11" s="291">
        <f t="shared" ref="C11:H11" si="0">SUM(C12:C14)</f>
        <v>6765000</v>
      </c>
      <c r="D11" s="214">
        <f t="shared" si="0"/>
        <v>-4160000</v>
      </c>
      <c r="E11" s="214">
        <f t="shared" si="0"/>
        <v>3133000</v>
      </c>
      <c r="F11" s="214">
        <f t="shared" si="0"/>
        <v>-7637000</v>
      </c>
      <c r="G11" s="291">
        <f t="shared" si="0"/>
        <v>5639000</v>
      </c>
      <c r="H11" s="125">
        <f t="shared" si="0"/>
        <v>2284000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6.7" customHeight="1" x14ac:dyDescent="0.2">
      <c r="A12" s="1"/>
      <c r="B12" s="1" t="s">
        <v>50</v>
      </c>
      <c r="C12" s="210">
        <f>'4. Cons Balance Sheet'!D57-'4. Cons Balance Sheet'!C57</f>
        <v>2530000</v>
      </c>
      <c r="D12" s="210">
        <f>'4. Cons Balance Sheet'!E57-'4. Cons Balance Sheet'!D57</f>
        <v>-403000</v>
      </c>
      <c r="E12" s="210">
        <f>'4. Cons Balance Sheet'!F57-'4. Cons Balance Sheet'!E57</f>
        <v>2956000</v>
      </c>
      <c r="F12" s="210">
        <f>'4. Cons Balance Sheet'!G57-'4. Cons Balance Sheet'!F57</f>
        <v>-4533000</v>
      </c>
      <c r="G12" s="290">
        <f>'4. Cons Balance Sheet'!H57-'4. Cons Balance Sheet'!G57</f>
        <v>-4237000</v>
      </c>
      <c r="H12" s="138">
        <f>'4. Cons Balance Sheet'!I57-'4. Cons Balance Sheet'!H57</f>
        <v>1662000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6.7" customHeight="1" x14ac:dyDescent="0.2">
      <c r="A13" s="1"/>
      <c r="B13" s="1" t="s">
        <v>51</v>
      </c>
      <c r="C13" s="210">
        <f>'4. Cons Balance Sheet'!D58-'4. Cons Balance Sheet'!C58</f>
        <v>5878000</v>
      </c>
      <c r="D13" s="210">
        <f>'4. Cons Balance Sheet'!E58-'4. Cons Balance Sheet'!D58</f>
        <v>-3946000</v>
      </c>
      <c r="E13" s="210">
        <f>'4. Cons Balance Sheet'!F58-'4. Cons Balance Sheet'!E58</f>
        <v>-1277000</v>
      </c>
      <c r="F13" s="210">
        <f>'4. Cons Balance Sheet'!G58-'4. Cons Balance Sheet'!F58</f>
        <v>-2048000</v>
      </c>
      <c r="G13" s="290">
        <f>'4. Cons Balance Sheet'!H58-'4. Cons Balance Sheet'!G58</f>
        <v>10768000</v>
      </c>
      <c r="H13" s="138">
        <f>'4. Cons Balance Sheet'!I58-'4. Cons Balance Sheet'!H58</f>
        <v>-499000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6.7" customHeight="1" x14ac:dyDescent="0.2">
      <c r="A14" s="1"/>
      <c r="B14" s="1" t="s">
        <v>12</v>
      </c>
      <c r="C14" s="210">
        <f>'4. Cons Balance Sheet'!D59-'4. Cons Balance Sheet'!C59</f>
        <v>-1643000</v>
      </c>
      <c r="D14" s="210">
        <f>'4. Cons Balance Sheet'!E59-'4. Cons Balance Sheet'!D59</f>
        <v>189000</v>
      </c>
      <c r="E14" s="210">
        <f>'4. Cons Balance Sheet'!F59-'4. Cons Balance Sheet'!E59</f>
        <v>1454000</v>
      </c>
      <c r="F14" s="210">
        <f>'4. Cons Balance Sheet'!G59-'4. Cons Balance Sheet'!F59</f>
        <v>-1056000</v>
      </c>
      <c r="G14" s="290">
        <f>'4. Cons Balance Sheet'!H59-'4. Cons Balance Sheet'!G59</f>
        <v>-892000</v>
      </c>
      <c r="H14" s="138">
        <f>'4. Cons Balance Sheet'!I59-'4. Cons Balance Sheet'!H59</f>
        <v>1121000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6.6" customHeight="1" x14ac:dyDescent="0.2">
      <c r="A15" s="1"/>
      <c r="B15" s="183"/>
      <c r="C15" s="20"/>
      <c r="D15" s="183"/>
      <c r="E15" s="183"/>
      <c r="F15" s="183"/>
      <c r="G15" s="20"/>
      <c r="H15" s="14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6.7" customHeight="1" x14ac:dyDescent="0.2">
      <c r="A16" s="1"/>
      <c r="B16" s="192" t="s">
        <v>229</v>
      </c>
      <c r="C16" s="291">
        <f t="shared" ref="C16:H16" si="1">C11+C6</f>
        <v>147483000</v>
      </c>
      <c r="D16" s="214">
        <f t="shared" si="1"/>
        <v>152389000</v>
      </c>
      <c r="E16" s="214">
        <f t="shared" si="1"/>
        <v>147247000</v>
      </c>
      <c r="F16" s="214">
        <f t="shared" si="1"/>
        <v>135742000</v>
      </c>
      <c r="G16" s="291">
        <f t="shared" si="1"/>
        <v>144924000</v>
      </c>
      <c r="H16" s="125">
        <f t="shared" si="1"/>
        <v>154463000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6.7" customHeight="1" x14ac:dyDescent="0.2">
      <c r="A17" s="1"/>
      <c r="B17" s="1" t="s">
        <v>50</v>
      </c>
      <c r="C17" s="290">
        <f t="shared" ref="C17:H19" si="2">C7+C12</f>
        <v>83650000</v>
      </c>
      <c r="D17" s="210">
        <f t="shared" si="2"/>
        <v>90495000</v>
      </c>
      <c r="E17" s="210">
        <f t="shared" si="2"/>
        <v>85432000</v>
      </c>
      <c r="F17" s="210">
        <f t="shared" si="2"/>
        <v>83273000</v>
      </c>
      <c r="G17" s="210">
        <f t="shared" si="2"/>
        <v>79020000</v>
      </c>
      <c r="H17" s="138">
        <f t="shared" si="2"/>
        <v>88999000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6.7" customHeight="1" x14ac:dyDescent="0.2">
      <c r="A18" s="1"/>
      <c r="B18" s="1" t="s">
        <v>51</v>
      </c>
      <c r="C18" s="290">
        <f t="shared" si="2"/>
        <v>42783000</v>
      </c>
      <c r="D18" s="210">
        <f t="shared" si="2"/>
        <v>33350000</v>
      </c>
      <c r="E18" s="210">
        <f t="shared" si="2"/>
        <v>35483000</v>
      </c>
      <c r="F18" s="210">
        <f t="shared" si="2"/>
        <v>35355000</v>
      </c>
      <c r="G18" s="210">
        <f t="shared" si="2"/>
        <v>46113000</v>
      </c>
      <c r="H18" s="138">
        <f t="shared" si="2"/>
        <v>40903000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6.7" customHeight="1" x14ac:dyDescent="0.2">
      <c r="A19" s="1"/>
      <c r="B19" s="1" t="s">
        <v>12</v>
      </c>
      <c r="C19" s="290">
        <f t="shared" si="2"/>
        <v>21050000</v>
      </c>
      <c r="D19" s="210">
        <f t="shared" si="2"/>
        <v>28544000</v>
      </c>
      <c r="E19" s="210">
        <f t="shared" si="2"/>
        <v>26332000</v>
      </c>
      <c r="F19" s="210">
        <f t="shared" si="2"/>
        <v>17114000</v>
      </c>
      <c r="G19" s="210">
        <f t="shared" si="2"/>
        <v>19791000</v>
      </c>
      <c r="H19" s="138">
        <f t="shared" si="2"/>
        <v>24561000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6.6" customHeight="1" x14ac:dyDescent="0.2">
      <c r="A20" s="1"/>
      <c r="B20" s="1"/>
      <c r="C20" s="2"/>
      <c r="D20" s="109"/>
      <c r="E20" s="109"/>
      <c r="F20" s="109"/>
      <c r="G20" s="109"/>
      <c r="H20" s="15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6.7" customHeight="1" x14ac:dyDescent="0.2">
      <c r="A21" s="1"/>
      <c r="B21" s="1" t="s">
        <v>59</v>
      </c>
      <c r="C21" s="290">
        <f>'2. Cons Stat of Income'!C12</f>
        <v>20025000</v>
      </c>
      <c r="D21" s="210">
        <f>'2. Cons Stat of Income'!D12</f>
        <v>27281000</v>
      </c>
      <c r="E21" s="210">
        <f>'2. Cons Stat of Income'!E12</f>
        <v>25175000</v>
      </c>
      <c r="F21" s="210">
        <f>'2. Cons Stat of Income'!F12</f>
        <v>16511000</v>
      </c>
      <c r="G21" s="210">
        <f>'2. Cons Stat of Income'!G12</f>
        <v>18954000</v>
      </c>
      <c r="H21" s="138">
        <f>'2. Cons Stat of Income'!H12</f>
        <v>31132000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6.6" customHeight="1" x14ac:dyDescent="0.2">
      <c r="A22" s="1"/>
      <c r="B22" s="183"/>
      <c r="C22" s="20"/>
      <c r="D22" s="183"/>
      <c r="E22" s="183"/>
      <c r="F22" s="183"/>
      <c r="G22" s="183"/>
      <c r="H22" s="29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6.7" customHeight="1" x14ac:dyDescent="0.2">
      <c r="A23" s="1"/>
      <c r="B23" s="192" t="s">
        <v>230</v>
      </c>
      <c r="C23" s="291">
        <f t="shared" ref="C23:H23" si="3">C16-C21</f>
        <v>127458000</v>
      </c>
      <c r="D23" s="214">
        <f t="shared" si="3"/>
        <v>125108000</v>
      </c>
      <c r="E23" s="214">
        <f t="shared" si="3"/>
        <v>122072000</v>
      </c>
      <c r="F23" s="214">
        <f t="shared" si="3"/>
        <v>119231000</v>
      </c>
      <c r="G23" s="214">
        <f t="shared" si="3"/>
        <v>125970000</v>
      </c>
      <c r="H23" s="125">
        <f t="shared" si="3"/>
        <v>123331000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6.6" customHeight="1" x14ac:dyDescent="0.2">
      <c r="A24" s="1"/>
      <c r="B24" s="183"/>
      <c r="C24" s="20"/>
      <c r="D24" s="183"/>
      <c r="E24" s="183"/>
      <c r="F24" s="183"/>
      <c r="G24" s="183"/>
      <c r="H24" s="14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6.7" customHeight="1" x14ac:dyDescent="0.2">
      <c r="A25" s="1"/>
      <c r="B25" s="192" t="s">
        <v>231</v>
      </c>
      <c r="C25" s="291">
        <f t="shared" ref="C25:H25" si="4">SUM(C26:C28)</f>
        <v>110365000</v>
      </c>
      <c r="D25" s="214">
        <f t="shared" si="4"/>
        <v>127626000</v>
      </c>
      <c r="E25" s="214">
        <f t="shared" si="4"/>
        <v>125095000</v>
      </c>
      <c r="F25" s="214">
        <f t="shared" si="4"/>
        <v>132697000</v>
      </c>
      <c r="G25" s="214">
        <f t="shared" si="4"/>
        <v>119303000</v>
      </c>
      <c r="H25" s="125">
        <f t="shared" si="4"/>
        <v>120551000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6.7" customHeight="1" x14ac:dyDescent="0.2">
      <c r="A26" s="1"/>
      <c r="B26" s="1" t="s">
        <v>232</v>
      </c>
      <c r="C26" s="290">
        <f>'2. Cons Stat of Income'!C20-'5. Cons Stat of CF'!C8</f>
        <v>105538000</v>
      </c>
      <c r="D26" s="210">
        <f>'2. Cons Stat of Income'!D20-'5. Cons Stat of CF'!D8</f>
        <v>121645000</v>
      </c>
      <c r="E26" s="210">
        <f>'2. Cons Stat of Income'!E20-'5. Cons Stat of CF'!E8</f>
        <v>117840000</v>
      </c>
      <c r="F26" s="210">
        <f>'2. Cons Stat of Income'!F20-'5. Cons Stat of CF'!F8</f>
        <v>127137000</v>
      </c>
      <c r="G26" s="210">
        <f>'2. Cons Stat of Income'!G20-'5. Cons Stat of CF'!G8</f>
        <v>116340000</v>
      </c>
      <c r="H26" s="138">
        <f>'2. Cons Stat of Income'!H20-'5. Cons Stat of CF'!H8</f>
        <v>117375000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6.7" customHeight="1" x14ac:dyDescent="0.2">
      <c r="A27" s="1"/>
      <c r="B27" s="1" t="s">
        <v>233</v>
      </c>
      <c r="C27" s="290">
        <f>-('5. Cons Stat of CF'!C23)</f>
        <v>1371000</v>
      </c>
      <c r="D27" s="210">
        <f>-('5. Cons Stat of CF'!D23)</f>
        <v>2868000</v>
      </c>
      <c r="E27" s="210">
        <f>-('5. Cons Stat of CF'!E23)</f>
        <v>4337000</v>
      </c>
      <c r="F27" s="210">
        <f>-('5. Cons Stat of CF'!F23)</f>
        <v>3281000</v>
      </c>
      <c r="G27" s="210">
        <f>-('5. Cons Stat of CF'!G23)</f>
        <v>851000</v>
      </c>
      <c r="H27" s="138">
        <f>-('5. Cons Stat of CF'!H23)</f>
        <v>1123000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6.7" customHeight="1" x14ac:dyDescent="0.2">
      <c r="A28" s="1"/>
      <c r="B28" s="1" t="s">
        <v>45</v>
      </c>
      <c r="C28" s="290">
        <f>-'5. Cons Stat of CF'!C28</f>
        <v>3456000</v>
      </c>
      <c r="D28" s="210">
        <f>-'5. Cons Stat of CF'!D28</f>
        <v>3113000</v>
      </c>
      <c r="E28" s="210">
        <f>-'5. Cons Stat of CF'!E28</f>
        <v>2918000</v>
      </c>
      <c r="F28" s="210">
        <f>-'5. Cons Stat of CF'!F28</f>
        <v>2279000</v>
      </c>
      <c r="G28" s="210">
        <f>-'5. Cons Stat of CF'!G28</f>
        <v>2112000</v>
      </c>
      <c r="H28" s="138">
        <f>-'5. Cons Stat of CF'!H28</f>
        <v>2053000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6.6" customHeight="1" x14ac:dyDescent="0.2">
      <c r="A29" s="1"/>
      <c r="B29" s="183"/>
      <c r="C29" s="20"/>
      <c r="D29" s="183"/>
      <c r="E29" s="183"/>
      <c r="F29" s="183"/>
      <c r="G29" s="183"/>
      <c r="H29" s="29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6.7" customHeight="1" x14ac:dyDescent="0.2">
      <c r="A30" s="1"/>
      <c r="B30" s="212" t="s">
        <v>234</v>
      </c>
      <c r="C30" s="293">
        <f t="shared" ref="C30:H30" si="5">C23-C25</f>
        <v>17093000</v>
      </c>
      <c r="D30" s="213">
        <f t="shared" si="5"/>
        <v>-2518000</v>
      </c>
      <c r="E30" s="213">
        <f t="shared" si="5"/>
        <v>-3023000</v>
      </c>
      <c r="F30" s="213">
        <f t="shared" si="5"/>
        <v>-13466000</v>
      </c>
      <c r="G30" s="213">
        <f t="shared" si="5"/>
        <v>6667000</v>
      </c>
      <c r="H30" s="158">
        <f t="shared" si="5"/>
        <v>2780000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6.7" customHeight="1" x14ac:dyDescent="0.2">
      <c r="A31" s="1"/>
      <c r="B31" s="94"/>
      <c r="C31" s="49"/>
      <c r="D31" s="94"/>
      <c r="E31" s="94"/>
      <c r="F31" s="94"/>
      <c r="G31" s="49"/>
      <c r="H31" s="21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6.7" customHeight="1" x14ac:dyDescent="0.2">
      <c r="A32" s="1"/>
      <c r="B32" s="1"/>
      <c r="C32" s="2"/>
      <c r="D32" s="109"/>
      <c r="E32" s="109"/>
      <c r="F32" s="109"/>
      <c r="G32" s="2"/>
      <c r="H32" s="20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6.7" customHeight="1" x14ac:dyDescent="0.2">
      <c r="A33" s="1"/>
      <c r="B33" s="181" t="s">
        <v>235</v>
      </c>
      <c r="C33" s="2"/>
      <c r="D33" s="109"/>
      <c r="E33" s="109"/>
      <c r="F33" s="109"/>
      <c r="G33" s="2"/>
      <c r="H33" s="20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6.7" customHeight="1" x14ac:dyDescent="0.2">
      <c r="A34" s="1"/>
      <c r="B34" s="207" t="s">
        <v>236</v>
      </c>
      <c r="C34" s="5"/>
      <c r="D34" s="207"/>
      <c r="E34" s="207"/>
      <c r="F34" s="207"/>
      <c r="G34" s="5"/>
      <c r="H34" s="24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6.7" customHeight="1" x14ac:dyDescent="0.2">
      <c r="A35" s="1"/>
      <c r="B35" s="94" t="s">
        <v>237</v>
      </c>
      <c r="C35" s="294">
        <f>SUM('5. Cons Stat of CF'!C13:C15)-C11</f>
        <v>-14618000</v>
      </c>
      <c r="D35" s="209">
        <f>SUM('5. Cons Stat of CF'!D13:D15)-D11</f>
        <v>-3726000</v>
      </c>
      <c r="E35" s="209">
        <f>SUM('5. Cons Stat of CF'!E13:E15)-E11</f>
        <v>7971000</v>
      </c>
      <c r="F35" s="209">
        <f>SUM('5. Cons Stat of CF'!F13:F15)-F11</f>
        <v>15597000</v>
      </c>
      <c r="G35" s="294">
        <f>SUM('5. Cons Stat of CF'!G13:G15)-G11</f>
        <v>-21452000</v>
      </c>
      <c r="H35" s="107">
        <f>SUM('5. Cons Stat of CF'!H13:H15)-H11</f>
        <v>-13211000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6.7" customHeight="1" x14ac:dyDescent="0.2">
      <c r="A36" s="1"/>
      <c r="B36" s="1" t="s">
        <v>238</v>
      </c>
      <c r="C36" s="290">
        <f>SUM('5. Cons Stat of CF'!C18:C20)</f>
        <v>-1478000</v>
      </c>
      <c r="D36" s="210">
        <f>SUM('5. Cons Stat of CF'!D18:D20)</f>
        <v>-1615000</v>
      </c>
      <c r="E36" s="210">
        <f>SUM('5. Cons Stat of CF'!E18:E20)</f>
        <v>60000</v>
      </c>
      <c r="F36" s="210">
        <f>SUM('5. Cons Stat of CF'!F18:F20)</f>
        <v>147000</v>
      </c>
      <c r="G36" s="290">
        <f>SUM('5. Cons Stat of CF'!G18:G20)</f>
        <v>-41000</v>
      </c>
      <c r="H36" s="237">
        <f>SUM('5. Cons Stat of CF'!H18:H20)</f>
        <v>989000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6.7" customHeight="1" x14ac:dyDescent="0.2">
      <c r="A37" s="1"/>
      <c r="B37" s="1" t="s">
        <v>45</v>
      </c>
      <c r="C37" s="290">
        <f>-'5. Cons Stat of CF'!C28</f>
        <v>3456000</v>
      </c>
      <c r="D37" s="290">
        <f>-'5. Cons Stat of CF'!D28</f>
        <v>3113000</v>
      </c>
      <c r="E37" s="290">
        <f>-'5. Cons Stat of CF'!E28</f>
        <v>2918000</v>
      </c>
      <c r="F37" s="290">
        <f>-'5. Cons Stat of CF'!F28</f>
        <v>2279000</v>
      </c>
      <c r="G37" s="290">
        <f>-'5. Cons Stat of CF'!G28</f>
        <v>2112000</v>
      </c>
      <c r="H37" s="138">
        <f>-'5. Cons Stat of CF'!H28</f>
        <v>2053000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6.7" customHeight="1" x14ac:dyDescent="0.2">
      <c r="A38" s="1"/>
      <c r="B38" s="1" t="s">
        <v>39</v>
      </c>
      <c r="C38" s="290">
        <f>'5. Cons Stat of CF'!C7+'5. Cons Stat of CF'!C9+'5. Cons Stat of CF'!C10+'5. Cons Stat of CF'!C11</f>
        <v>1984000</v>
      </c>
      <c r="D38" s="290">
        <f>'5. Cons Stat of CF'!D7+'5. Cons Stat of CF'!D9+'5. Cons Stat of CF'!D10+'5. Cons Stat of CF'!D11</f>
        <v>2086000</v>
      </c>
      <c r="E38" s="290">
        <f>'5. Cons Stat of CF'!E7+'5. Cons Stat of CF'!E9+'5. Cons Stat of CF'!E10+'5. Cons Stat of CF'!E11</f>
        <v>4053000</v>
      </c>
      <c r="F38" s="290">
        <f>'5. Cons Stat of CF'!F7+'5. Cons Stat of CF'!F9+'5. Cons Stat of CF'!F10+'5. Cons Stat of CF'!F11</f>
        <v>525000</v>
      </c>
      <c r="G38" s="290">
        <f>'5. Cons Stat of CF'!G7+'5. Cons Stat of CF'!G9+'5. Cons Stat of CF'!G10+'5. Cons Stat of CF'!G11</f>
        <v>3298000</v>
      </c>
      <c r="H38" s="138">
        <f>'5. Cons Stat of CF'!H7+'5. Cons Stat of CF'!H9+'5. Cons Stat of CF'!H10+'5. Cons Stat of CF'!H11</f>
        <v>2706000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6.7" customHeight="1" x14ac:dyDescent="0.2">
      <c r="A39" s="1"/>
      <c r="B39" s="183" t="s">
        <v>239</v>
      </c>
      <c r="C39" s="295">
        <f>'5. Cons Stat of CF'!C50</f>
        <v>4043000</v>
      </c>
      <c r="D39" s="295">
        <f>'5. Cons Stat of CF'!D50</f>
        <v>5792000</v>
      </c>
      <c r="E39" s="295">
        <f>'5. Cons Stat of CF'!E50</f>
        <v>944000</v>
      </c>
      <c r="F39" s="295">
        <f>'5. Cons Stat of CF'!F50</f>
        <v>399000</v>
      </c>
      <c r="G39" s="295"/>
      <c r="H39" s="12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6.7" customHeight="1" x14ac:dyDescent="0.2">
      <c r="A40" s="1"/>
      <c r="B40" s="212" t="s">
        <v>240</v>
      </c>
      <c r="C40" s="293">
        <f t="shared" ref="C40:H40" si="6">C30+SUM(C35:C39)</f>
        <v>10480000</v>
      </c>
      <c r="D40" s="293">
        <f t="shared" si="6"/>
        <v>3132000</v>
      </c>
      <c r="E40" s="293">
        <f t="shared" si="6"/>
        <v>12923000</v>
      </c>
      <c r="F40" s="293">
        <f t="shared" si="6"/>
        <v>5481000</v>
      </c>
      <c r="G40" s="293">
        <f t="shared" si="6"/>
        <v>-9416000</v>
      </c>
      <c r="H40" s="158">
        <f t="shared" si="6"/>
        <v>-4683000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6.7" customHeight="1" x14ac:dyDescent="0.2">
      <c r="A41" s="1"/>
      <c r="B41" s="296"/>
      <c r="C41" s="49"/>
      <c r="D41" s="49"/>
      <c r="E41" s="49"/>
      <c r="F41" s="49"/>
      <c r="G41" s="49"/>
      <c r="H41" s="9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6.7" customHeight="1" x14ac:dyDescent="0.2">
      <c r="A42" s="1"/>
      <c r="B42" s="1"/>
      <c r="C42" s="2"/>
      <c r="D42" s="2"/>
      <c r="E42" s="2"/>
      <c r="F42" s="2"/>
      <c r="G42" s="2"/>
      <c r="H42" s="15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6.7" customHeight="1" x14ac:dyDescent="0.2">
      <c r="A43" s="1"/>
      <c r="B43" s="207" t="s">
        <v>241</v>
      </c>
      <c r="C43" s="73"/>
      <c r="D43" s="73"/>
      <c r="E43" s="73"/>
      <c r="F43" s="73"/>
      <c r="G43" s="73"/>
      <c r="H43" s="16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6.7" customHeight="1" x14ac:dyDescent="0.2">
      <c r="A44" s="1"/>
      <c r="B44" s="94" t="s">
        <v>45</v>
      </c>
      <c r="C44" s="294">
        <f>'5. Cons Stat of CF'!C28</f>
        <v>-3456000</v>
      </c>
      <c r="D44" s="294">
        <f>'5. Cons Stat of CF'!D28</f>
        <v>-3113000</v>
      </c>
      <c r="E44" s="294">
        <f>'5. Cons Stat of CF'!E28</f>
        <v>-2918000</v>
      </c>
      <c r="F44" s="294">
        <f>'5. Cons Stat of CF'!F28</f>
        <v>-2279000</v>
      </c>
      <c r="G44" s="294">
        <f>'5. Cons Stat of CF'!G28</f>
        <v>-2112000</v>
      </c>
      <c r="H44" s="107">
        <f>'5. Cons Stat of CF'!H28</f>
        <v>-2053000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6.7" customHeight="1" x14ac:dyDescent="0.2">
      <c r="A45" s="1"/>
      <c r="B45" s="1" t="s">
        <v>46</v>
      </c>
      <c r="C45" s="290">
        <f>SUM('5. Cons Stat of CF'!C24:C24)+SUM('5. Cons Stat of CF'!C29:C30)</f>
        <v>14965000</v>
      </c>
      <c r="D45" s="290">
        <f>SUM('5. Cons Stat of CF'!D24:D24)+SUM('5. Cons Stat of CF'!D29:D30)</f>
        <v>368000</v>
      </c>
      <c r="E45" s="290"/>
      <c r="F45" s="290">
        <f>SUM('5. Cons Stat of CF'!F24:F24)+SUM('5. Cons Stat of CF'!F29:F30)</f>
        <v>-12060000</v>
      </c>
      <c r="G45" s="290">
        <f>SUM('5. Cons Stat of CF'!G24:G24)+SUM('5. Cons Stat of CF'!G29:G30)</f>
        <v>-19920000</v>
      </c>
      <c r="H45" s="138">
        <f>SUM('5. Cons Stat of CF'!H24:H24)+SUM('5. Cons Stat of CF'!H29:H30)</f>
        <v>-18892000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6.7" customHeight="1" x14ac:dyDescent="0.2">
      <c r="A46" s="1"/>
      <c r="B46" s="1" t="s">
        <v>239</v>
      </c>
      <c r="C46" s="290">
        <f t="shared" ref="C46:F46" si="7">-C39</f>
        <v>-4043000</v>
      </c>
      <c r="D46" s="290">
        <f t="shared" si="7"/>
        <v>-5792000</v>
      </c>
      <c r="E46" s="290">
        <f t="shared" si="7"/>
        <v>-944000</v>
      </c>
      <c r="F46" s="290">
        <f t="shared" si="7"/>
        <v>-399000</v>
      </c>
      <c r="G46" s="290"/>
      <c r="H46" s="13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6.7" customHeight="1" x14ac:dyDescent="0.2">
      <c r="A47" s="1"/>
      <c r="B47" s="183" t="s">
        <v>47</v>
      </c>
      <c r="C47" s="295">
        <f>'5. Cons Stat of CF'!C35+('4. Cons Balance Sheet'!D20-'4. Cons Balance Sheet'!C20+'5. Cons Stat of CF'!C25)</f>
        <v>-425000</v>
      </c>
      <c r="D47" s="295">
        <f>'5. Cons Stat of CF'!D35+('4. Cons Balance Sheet'!E20-'4. Cons Balance Sheet'!D20+'5. Cons Stat of CF'!D25)</f>
        <v>214000</v>
      </c>
      <c r="E47" s="295">
        <f>'5. Cons Stat of CF'!E35+('4. Cons Balance Sheet'!F20-'4. Cons Balance Sheet'!E20+'5. Cons Stat of CF'!E25)</f>
        <v>307000</v>
      </c>
      <c r="F47" s="295">
        <f>'5. Cons Stat of CF'!F35+('4. Cons Balance Sheet'!G20-'4. Cons Balance Sheet'!F20+'5. Cons Stat of CF'!F25)</f>
        <v>-976000</v>
      </c>
      <c r="G47" s="295">
        <f>'5. Cons Stat of CF'!G35+('4. Cons Balance Sheet'!H20-'4. Cons Balance Sheet'!G20+'5. Cons Stat of CF'!G25)</f>
        <v>111000</v>
      </c>
      <c r="H47" s="122">
        <f>'5. Cons Stat of CF'!H35+('4. Cons Balance Sheet'!I20-'4. Cons Balance Sheet'!H20+'5. Cons Stat of CF'!H25)</f>
        <v>-106000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6.7" customHeight="1" x14ac:dyDescent="0.2">
      <c r="A48" s="1"/>
      <c r="B48" s="212" t="s">
        <v>48</v>
      </c>
      <c r="C48" s="293">
        <f t="shared" ref="C48:H48" si="8">SUM(C40,C44:C47)</f>
        <v>17521000</v>
      </c>
      <c r="D48" s="293">
        <f t="shared" si="8"/>
        <v>-5191000</v>
      </c>
      <c r="E48" s="293">
        <f t="shared" si="8"/>
        <v>9368000</v>
      </c>
      <c r="F48" s="293">
        <f t="shared" si="8"/>
        <v>-10233000</v>
      </c>
      <c r="G48" s="293">
        <f t="shared" si="8"/>
        <v>-31337000</v>
      </c>
      <c r="H48" s="158">
        <f t="shared" si="8"/>
        <v>-25734000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6.7" customHeight="1" x14ac:dyDescent="0.2">
      <c r="A49" s="1"/>
      <c r="B49" s="94"/>
      <c r="C49" s="49"/>
      <c r="D49" s="49"/>
      <c r="E49" s="49"/>
      <c r="F49" s="49"/>
      <c r="G49" s="49"/>
      <c r="H49" s="9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6.7" customHeight="1" x14ac:dyDescent="0.2">
      <c r="A50" s="1"/>
      <c r="B50" s="1"/>
      <c r="C50" s="2"/>
      <c r="D50" s="2"/>
      <c r="E50" s="2"/>
      <c r="F50" s="2"/>
      <c r="G50" s="2"/>
      <c r="H50" s="20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6.7" customHeight="1" x14ac:dyDescent="0.2">
      <c r="A51" s="1"/>
      <c r="B51" s="207" t="s">
        <v>242</v>
      </c>
      <c r="C51" s="5"/>
      <c r="D51" s="5"/>
      <c r="E51" s="5"/>
      <c r="F51" s="5"/>
      <c r="G51" s="5"/>
      <c r="H51" s="29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6.7" customHeight="1" x14ac:dyDescent="0.2">
      <c r="A52" s="1"/>
      <c r="B52" s="94" t="s">
        <v>243</v>
      </c>
      <c r="C52" s="294">
        <f>-'4. Cons Balance Sheet'!D20+'4. Cons Balance Sheet'!C20</f>
        <v>-60753000</v>
      </c>
      <c r="D52" s="294">
        <f>-'4. Cons Balance Sheet'!E20+'4. Cons Balance Sheet'!D20</f>
        <v>104008000</v>
      </c>
      <c r="E52" s="294">
        <f>-'4. Cons Balance Sheet'!F20+'4. Cons Balance Sheet'!E20</f>
        <v>-108109000</v>
      </c>
      <c r="F52" s="294">
        <f>-'4. Cons Balance Sheet'!G20+'4. Cons Balance Sheet'!F20</f>
        <v>8192000</v>
      </c>
      <c r="G52" s="294">
        <f>-'4. Cons Balance Sheet'!H20+'4. Cons Balance Sheet'!G20</f>
        <v>3437000</v>
      </c>
      <c r="H52" s="107">
        <f>-'4. Cons Balance Sheet'!I20+'4. Cons Balance Sheet'!H20</f>
        <v>19284000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6.7" customHeight="1" x14ac:dyDescent="0.2">
      <c r="A53" s="1"/>
      <c r="B53" s="183" t="s">
        <v>157</v>
      </c>
      <c r="C53" s="295">
        <f>-'5. Cons Stat of CF'!C35</f>
        <v>425000</v>
      </c>
      <c r="D53" s="295">
        <f>-'5. Cons Stat of CF'!D35</f>
        <v>-214000</v>
      </c>
      <c r="E53" s="295">
        <f>-'5. Cons Stat of CF'!E35</f>
        <v>-307000</v>
      </c>
      <c r="F53" s="295">
        <f>-'5. Cons Stat of CF'!F35</f>
        <v>976000</v>
      </c>
      <c r="G53" s="295">
        <f>-'5. Cons Stat of CF'!G35</f>
        <v>-111000</v>
      </c>
      <c r="H53" s="122">
        <f>-'5. Cons Stat of CF'!H35</f>
        <v>105000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6.7" customHeight="1" x14ac:dyDescent="0.2">
      <c r="A54" s="1"/>
      <c r="B54" s="212" t="s">
        <v>155</v>
      </c>
      <c r="C54" s="293">
        <f t="shared" ref="C54:H54" si="9">SUM(C48,C52:C53)</f>
        <v>-42807000</v>
      </c>
      <c r="D54" s="293">
        <f t="shared" si="9"/>
        <v>98603000</v>
      </c>
      <c r="E54" s="293">
        <f t="shared" si="9"/>
        <v>-99048000</v>
      </c>
      <c r="F54" s="293">
        <f t="shared" si="9"/>
        <v>-1065000</v>
      </c>
      <c r="G54" s="293">
        <f t="shared" si="9"/>
        <v>-28011000</v>
      </c>
      <c r="H54" s="298">
        <f t="shared" si="9"/>
        <v>-6345000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6.7" customHeight="1" x14ac:dyDescent="0.2">
      <c r="A55" s="1"/>
      <c r="B55" s="94"/>
      <c r="C55" s="94"/>
      <c r="D55" s="94"/>
      <c r="E55" s="94"/>
      <c r="F55" s="94"/>
      <c r="G55" s="94"/>
      <c r="H55" s="9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6.7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6.7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6.7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6.7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6.7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6.7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6.7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6.7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6.7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6.7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6.7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6.7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6.7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6.7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6.7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6.7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6.7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6.7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6.7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6.7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6.7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6.7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6.7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6.7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6.7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6.7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6.7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6.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6.7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6.7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6.7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6.7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6.7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6.7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6.7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6.7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</sheetData>
  <mergeCells count="1">
    <mergeCell ref="B2:D2"/>
  </mergeCells>
  <pageMargins left="0.75" right="0.75" top="1" bottom="1" header="0.5" footer="0.5"/>
  <customProperties>
    <customPr name="_pios_id" r:id="rId1"/>
  </customProperties>
  <ignoredErrors>
    <ignoredError sqref="C35:H36 C45:D45 F45:H45" formulaRange="1"/>
    <ignoredError sqref="C54:H5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6"/>
  <sheetViews>
    <sheetView showGridLines="0" showRuler="0" workbookViewId="0"/>
  </sheetViews>
  <sheetFormatPr defaultColWidth="13.42578125" defaultRowHeight="12.75" x14ac:dyDescent="0.2"/>
  <cols>
    <col min="2" max="2" width="76.85546875" customWidth="1"/>
    <col min="3" max="3" width="13.5703125" customWidth="1"/>
    <col min="4" max="4" width="14.140625" customWidth="1"/>
    <col min="5" max="5" width="17.140625" customWidth="1"/>
    <col min="6" max="6" width="13.5703125" customWidth="1"/>
    <col min="7" max="7" width="11" customWidth="1"/>
    <col min="8" max="8" width="13.5703125" customWidth="1"/>
    <col min="9" max="11" width="9.5703125" customWidth="1"/>
  </cols>
  <sheetData>
    <row r="1" spans="1:11" ht="1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3.25" customHeight="1" x14ac:dyDescent="0.3">
      <c r="A2" s="2"/>
      <c r="B2" s="3" t="s">
        <v>1</v>
      </c>
      <c r="C2" s="2"/>
      <c r="D2" s="2"/>
      <c r="E2" s="2"/>
      <c r="F2" s="2"/>
      <c r="G2" s="2"/>
      <c r="H2" s="2"/>
      <c r="I2" s="2"/>
      <c r="J2" s="2"/>
      <c r="K2" s="2"/>
    </row>
    <row r="3" spans="1:11" ht="16.7" customHeight="1" x14ac:dyDescent="0.2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">
      <c r="A4" s="2"/>
      <c r="B4" s="88"/>
      <c r="C4" s="2"/>
      <c r="D4" s="2"/>
      <c r="E4" s="2"/>
      <c r="F4" s="2"/>
      <c r="G4" s="2"/>
      <c r="H4" s="2"/>
      <c r="I4" s="2"/>
      <c r="J4" s="2"/>
      <c r="K4" s="2"/>
    </row>
    <row r="5" spans="1:11" ht="16.7" customHeight="1" x14ac:dyDescent="0.2">
      <c r="A5" s="2"/>
      <c r="B5" s="5" t="s">
        <v>1</v>
      </c>
      <c r="C5" s="73"/>
      <c r="D5" s="73"/>
      <c r="E5" s="73"/>
      <c r="H5" s="73"/>
      <c r="I5" s="2"/>
      <c r="J5" s="2"/>
      <c r="K5" s="2"/>
    </row>
    <row r="6" spans="1:11" ht="16.7" customHeight="1" x14ac:dyDescent="0.2">
      <c r="A6" s="2"/>
      <c r="B6" s="6" t="s">
        <v>3</v>
      </c>
      <c r="C6" s="7" t="s">
        <v>4</v>
      </c>
      <c r="D6" s="8" t="s">
        <v>5</v>
      </c>
      <c r="E6" s="8" t="s">
        <v>6</v>
      </c>
      <c r="F6" s="9" t="s">
        <v>7</v>
      </c>
      <c r="G6" s="8" t="s">
        <v>8</v>
      </c>
      <c r="H6" s="8" t="s">
        <v>6</v>
      </c>
      <c r="I6" s="2"/>
      <c r="J6" s="2"/>
      <c r="K6" s="2"/>
    </row>
    <row r="7" spans="1:11" ht="16.7" customHeight="1" x14ac:dyDescent="0.2">
      <c r="A7" s="2"/>
      <c r="B7" s="10" t="s">
        <v>9</v>
      </c>
      <c r="C7" s="11">
        <v>128739000</v>
      </c>
      <c r="D7" s="12">
        <v>128194000</v>
      </c>
      <c r="E7" s="13">
        <v>4.2513690188308298E-3</v>
      </c>
      <c r="F7" s="14">
        <v>247341000</v>
      </c>
      <c r="G7" s="12">
        <v>246219000</v>
      </c>
      <c r="H7" s="15">
        <v>4.5569188405443902E-3</v>
      </c>
      <c r="I7" s="2"/>
      <c r="J7" s="2"/>
      <c r="K7" s="2"/>
    </row>
    <row r="8" spans="1:11" ht="16.7" customHeight="1" x14ac:dyDescent="0.2">
      <c r="A8" s="36"/>
      <c r="B8" s="2" t="s">
        <v>10</v>
      </c>
      <c r="C8" s="16">
        <v>87337000</v>
      </c>
      <c r="D8" s="17">
        <v>90898000</v>
      </c>
      <c r="E8" s="18">
        <v>-3.9175779445092297E-2</v>
      </c>
      <c r="F8" s="19">
        <v>170594000</v>
      </c>
      <c r="G8" s="17">
        <v>172018000</v>
      </c>
      <c r="H8" s="18">
        <v>-8.2782034438256494E-3</v>
      </c>
      <c r="I8" s="36"/>
      <c r="J8" s="36"/>
      <c r="K8" s="2"/>
    </row>
    <row r="9" spans="1:11" ht="16.7" customHeight="1" x14ac:dyDescent="0.2">
      <c r="A9" s="36"/>
      <c r="B9" s="2" t="s">
        <v>11</v>
      </c>
      <c r="C9" s="16">
        <v>41402000</v>
      </c>
      <c r="D9" s="17">
        <v>37296000</v>
      </c>
      <c r="E9" s="18">
        <v>0.11009223509223499</v>
      </c>
      <c r="F9" s="19">
        <v>76747000</v>
      </c>
      <c r="G9" s="17">
        <v>74201000</v>
      </c>
      <c r="H9" s="18">
        <v>3.4312206034959103E-2</v>
      </c>
      <c r="I9" s="36"/>
      <c r="J9" s="36"/>
      <c r="K9" s="2"/>
    </row>
    <row r="10" spans="1:11" ht="16.7" customHeight="1" x14ac:dyDescent="0.2">
      <c r="A10" s="36"/>
      <c r="B10" s="20" t="s">
        <v>12</v>
      </c>
      <c r="C10" s="21">
        <v>23440000</v>
      </c>
      <c r="D10" s="22">
        <v>28355000</v>
      </c>
      <c r="E10" s="23">
        <v>-0.17333803561982</v>
      </c>
      <c r="F10" s="24">
        <v>44123000</v>
      </c>
      <c r="G10" s="22">
        <v>51048000</v>
      </c>
      <c r="H10" s="23">
        <v>-0.13565663689076901</v>
      </c>
      <c r="I10" s="36"/>
      <c r="J10" s="36"/>
      <c r="K10" s="2"/>
    </row>
    <row r="11" spans="1:11" ht="16.7" customHeight="1" x14ac:dyDescent="0.2">
      <c r="A11" s="2"/>
      <c r="B11" s="25" t="s">
        <v>13</v>
      </c>
      <c r="C11" s="26">
        <v>152179000</v>
      </c>
      <c r="D11" s="27">
        <v>156549000</v>
      </c>
      <c r="E11" s="28">
        <v>-2.7914582654632099E-2</v>
      </c>
      <c r="F11" s="29">
        <v>291464000</v>
      </c>
      <c r="G11" s="27">
        <v>297267000</v>
      </c>
      <c r="H11" s="28">
        <v>-1.9521171202992599E-2</v>
      </c>
      <c r="I11" s="2"/>
      <c r="J11" s="2"/>
      <c r="K11" s="2"/>
    </row>
    <row r="12" spans="1:11" ht="16.7" customHeight="1" x14ac:dyDescent="0.2">
      <c r="A12" s="2"/>
      <c r="B12" s="30" t="s">
        <v>14</v>
      </c>
      <c r="C12" s="31">
        <v>121047000</v>
      </c>
      <c r="D12" s="32">
        <v>129268000</v>
      </c>
      <c r="E12" s="33">
        <v>-6.3596559086548904E-2</v>
      </c>
      <c r="F12" s="34">
        <v>241378000</v>
      </c>
      <c r="G12" s="32">
        <v>249960000</v>
      </c>
      <c r="H12" s="35">
        <v>-3.43334933589374E-2</v>
      </c>
      <c r="I12" s="2"/>
      <c r="J12" s="2"/>
      <c r="K12" s="2"/>
    </row>
    <row r="13" spans="1:11" ht="16.7" customHeight="1" x14ac:dyDescent="0.2">
      <c r="A13" s="36"/>
      <c r="B13" s="36" t="s">
        <v>15</v>
      </c>
      <c r="C13" s="37">
        <v>0.79542512436012902</v>
      </c>
      <c r="D13" s="38">
        <v>0.82573507336361096</v>
      </c>
      <c r="E13" s="89"/>
      <c r="F13" s="39">
        <v>0.82815716520736704</v>
      </c>
      <c r="G13" s="38">
        <v>0.84086023675685495</v>
      </c>
      <c r="H13" s="89"/>
      <c r="I13" s="36"/>
      <c r="J13" s="36"/>
      <c r="K13" s="2"/>
    </row>
    <row r="14" spans="1:11" ht="16.7" customHeight="1" x14ac:dyDescent="0.2">
      <c r="A14" s="88"/>
      <c r="B14" s="20" t="s">
        <v>16</v>
      </c>
      <c r="C14" s="21">
        <v>126245000</v>
      </c>
      <c r="D14" s="22">
        <v>132825000</v>
      </c>
      <c r="E14" s="40">
        <v>-4.9538866930171302E-2</v>
      </c>
      <c r="F14" s="24">
        <v>251490000</v>
      </c>
      <c r="G14" s="22">
        <v>250870000</v>
      </c>
      <c r="H14" s="23">
        <v>2.47139952963686E-3</v>
      </c>
      <c r="I14" s="88"/>
      <c r="J14" s="88"/>
      <c r="K14" s="88"/>
    </row>
    <row r="15" spans="1:11" ht="16.7" customHeight="1" x14ac:dyDescent="0.2">
      <c r="A15" s="2"/>
      <c r="B15" s="30" t="s">
        <v>17</v>
      </c>
      <c r="C15" s="34">
        <v>-5198000</v>
      </c>
      <c r="D15" s="32">
        <v>-3557000</v>
      </c>
      <c r="E15" s="41"/>
      <c r="F15" s="34">
        <v>-10112000</v>
      </c>
      <c r="G15" s="32">
        <v>-910000</v>
      </c>
      <c r="H15" s="41"/>
      <c r="I15" s="2"/>
      <c r="J15" s="2"/>
      <c r="K15" s="2"/>
    </row>
    <row r="16" spans="1:11" ht="16.7" customHeight="1" x14ac:dyDescent="0.2">
      <c r="A16" s="2"/>
      <c r="B16" s="42" t="s">
        <v>18</v>
      </c>
      <c r="C16" s="43">
        <v>-3.4157143889761397E-2</v>
      </c>
      <c r="D16" s="40">
        <v>-2.2721320481127301E-2</v>
      </c>
      <c r="E16" s="44"/>
      <c r="F16" s="43">
        <v>-3.46938215354212E-2</v>
      </c>
      <c r="G16" s="40">
        <v>-3.0612210571641001E-3</v>
      </c>
      <c r="H16" s="44"/>
      <c r="I16" s="2"/>
      <c r="J16" s="2"/>
      <c r="K16" s="2"/>
    </row>
    <row r="17" spans="1:11" ht="16.7" customHeight="1" x14ac:dyDescent="0.2">
      <c r="A17" s="2"/>
      <c r="B17" s="25" t="s">
        <v>19</v>
      </c>
      <c r="C17" s="29">
        <v>-2312000</v>
      </c>
      <c r="D17" s="27">
        <v>-4455000</v>
      </c>
      <c r="E17" s="90"/>
      <c r="F17" s="29">
        <v>-7180000</v>
      </c>
      <c r="G17" s="27">
        <v>-1481000</v>
      </c>
      <c r="H17" s="90"/>
      <c r="I17" s="2"/>
      <c r="J17" s="2"/>
      <c r="K17" s="2"/>
    </row>
    <row r="18" spans="1:11" ht="16.7" customHeight="1" x14ac:dyDescent="0.2">
      <c r="A18" s="2"/>
      <c r="B18" s="30" t="s">
        <v>20</v>
      </c>
      <c r="C18" s="34">
        <v>-4683000</v>
      </c>
      <c r="D18" s="32">
        <v>3132497.4</v>
      </c>
      <c r="E18" s="41"/>
      <c r="F18" s="34">
        <v>-14099000</v>
      </c>
      <c r="G18" s="32">
        <v>13612000</v>
      </c>
      <c r="H18" s="41"/>
      <c r="I18" s="2"/>
      <c r="J18" s="2"/>
      <c r="K18" s="2"/>
    </row>
    <row r="19" spans="1:11" ht="16.7" customHeight="1" x14ac:dyDescent="0.2">
      <c r="A19" s="36"/>
      <c r="B19" s="45" t="s">
        <v>21</v>
      </c>
      <c r="C19" s="46">
        <v>-3.07729713035307E-2</v>
      </c>
      <c r="D19" s="47">
        <v>2.0009692811835299E-2</v>
      </c>
      <c r="E19" s="91"/>
      <c r="F19" s="46">
        <v>-4.8373040924436603E-2</v>
      </c>
      <c r="G19" s="47">
        <v>4.5790484648480997E-2</v>
      </c>
      <c r="H19" s="91"/>
      <c r="I19" s="36"/>
      <c r="J19" s="36"/>
      <c r="K19" s="2"/>
    </row>
    <row r="20" spans="1:11" ht="27.6" customHeight="1" x14ac:dyDescent="0.2">
      <c r="A20" s="2"/>
      <c r="B20" s="300" t="s">
        <v>22</v>
      </c>
      <c r="C20" s="92"/>
      <c r="D20" s="92"/>
      <c r="E20" s="92"/>
      <c r="F20" s="92"/>
      <c r="G20" s="92"/>
      <c r="H20" s="92"/>
      <c r="I20" s="2"/>
      <c r="J20" s="2"/>
      <c r="K20" s="2"/>
    </row>
    <row r="21" spans="1:11" ht="16.7" customHeight="1" x14ac:dyDescent="0.2">
      <c r="A21" s="2"/>
      <c r="B21" s="88"/>
      <c r="C21" s="2"/>
      <c r="D21" s="2"/>
      <c r="E21" s="2"/>
      <c r="F21" s="2"/>
      <c r="G21" s="2"/>
      <c r="H21" s="2"/>
      <c r="I21" s="2"/>
      <c r="J21" s="2"/>
      <c r="K21" s="2"/>
    </row>
    <row r="22" spans="1:11" ht="16.7" customHeight="1" x14ac:dyDescent="0.2">
      <c r="A22" s="2"/>
      <c r="B22" s="5" t="s">
        <v>9</v>
      </c>
      <c r="C22" s="73"/>
      <c r="D22" s="73"/>
      <c r="E22" s="73"/>
      <c r="F22" s="73"/>
      <c r="G22" s="73"/>
      <c r="H22" s="73"/>
      <c r="I22" s="2"/>
      <c r="J22" s="2"/>
      <c r="K22" s="2"/>
    </row>
    <row r="23" spans="1:11" ht="16.7" customHeight="1" x14ac:dyDescent="0.2">
      <c r="A23" s="2"/>
      <c r="B23" s="6" t="s">
        <v>3</v>
      </c>
      <c r="C23" s="7" t="s">
        <v>4</v>
      </c>
      <c r="D23" s="8" t="s">
        <v>5</v>
      </c>
      <c r="E23" s="8" t="s">
        <v>6</v>
      </c>
      <c r="F23" s="9" t="s">
        <v>7</v>
      </c>
      <c r="G23" s="8" t="s">
        <v>8</v>
      </c>
      <c r="H23" s="8" t="s">
        <v>6</v>
      </c>
      <c r="I23" s="2"/>
      <c r="J23" s="2"/>
      <c r="K23" s="2"/>
    </row>
    <row r="24" spans="1:11" ht="16.7" customHeight="1" x14ac:dyDescent="0.2">
      <c r="A24" s="2"/>
      <c r="B24" s="49" t="s">
        <v>23</v>
      </c>
      <c r="C24" s="11">
        <v>87337000</v>
      </c>
      <c r="D24" s="12">
        <v>90898000</v>
      </c>
      <c r="E24" s="13">
        <v>-3.9175779445092297E-2</v>
      </c>
      <c r="F24" s="14">
        <v>170594000</v>
      </c>
      <c r="G24" s="12">
        <v>172018000</v>
      </c>
      <c r="H24" s="13">
        <v>-8.2782034438256494E-3</v>
      </c>
      <c r="I24" s="2"/>
      <c r="J24" s="2"/>
      <c r="K24" s="2"/>
    </row>
    <row r="25" spans="1:11" ht="16.7" customHeight="1" x14ac:dyDescent="0.2">
      <c r="A25" s="2"/>
      <c r="B25" s="50" t="s">
        <v>24</v>
      </c>
      <c r="C25" s="21">
        <v>41402000</v>
      </c>
      <c r="D25" s="22">
        <v>37296000</v>
      </c>
      <c r="E25" s="23">
        <v>0.11009223509223499</v>
      </c>
      <c r="F25" s="24">
        <v>76747000</v>
      </c>
      <c r="G25" s="22">
        <v>74201000</v>
      </c>
      <c r="H25" s="23">
        <v>3.4312206034959103E-2</v>
      </c>
      <c r="I25" s="2"/>
      <c r="J25" s="2"/>
      <c r="K25" s="2"/>
    </row>
    <row r="26" spans="1:11" ht="16.7" customHeight="1" x14ac:dyDescent="0.2">
      <c r="A26" s="2"/>
      <c r="B26" s="51" t="s">
        <v>25</v>
      </c>
      <c r="C26" s="52">
        <v>128739000</v>
      </c>
      <c r="D26" s="53">
        <v>128194000</v>
      </c>
      <c r="E26" s="54">
        <v>4.2513690188308298E-3</v>
      </c>
      <c r="F26" s="55">
        <v>247341000</v>
      </c>
      <c r="G26" s="53">
        <v>246219000</v>
      </c>
      <c r="H26" s="54">
        <v>4.5569188405443902E-3</v>
      </c>
      <c r="I26" s="2"/>
      <c r="J26" s="2"/>
      <c r="K26" s="2"/>
    </row>
    <row r="27" spans="1:11" ht="15" customHeight="1" x14ac:dyDescent="0.2">
      <c r="A27" s="2"/>
      <c r="B27" s="49" t="s">
        <v>26</v>
      </c>
      <c r="C27" s="93"/>
      <c r="D27" s="93"/>
      <c r="E27" s="93"/>
      <c r="F27" s="56">
        <v>4845000</v>
      </c>
      <c r="G27" s="57">
        <v>20290000</v>
      </c>
      <c r="H27" s="58"/>
      <c r="I27" s="2"/>
      <c r="J27" s="2"/>
      <c r="K27" s="2"/>
    </row>
    <row r="28" spans="1:11" ht="15" customHeight="1" x14ac:dyDescent="0.2">
      <c r="A28" s="2"/>
      <c r="B28" s="50" t="s">
        <v>27</v>
      </c>
      <c r="C28" s="44"/>
      <c r="D28" s="44"/>
      <c r="E28" s="44"/>
      <c r="F28" s="59">
        <f>F27/F$26</f>
        <v>1.9588341601271118E-2</v>
      </c>
      <c r="G28" s="40">
        <f>G27/G$26</f>
        <v>8.2406313079006907E-2</v>
      </c>
      <c r="H28" s="44"/>
      <c r="I28" s="2"/>
      <c r="J28" s="2"/>
      <c r="K28" s="2"/>
    </row>
    <row r="29" spans="1:11" ht="15" customHeight="1" x14ac:dyDescent="0.2">
      <c r="A29" s="2"/>
      <c r="B29" s="301" t="s">
        <v>28</v>
      </c>
      <c r="C29" s="62"/>
      <c r="D29" s="62"/>
      <c r="E29" s="62"/>
      <c r="F29" s="60">
        <v>-12638000</v>
      </c>
      <c r="G29" s="61">
        <v>-2638000</v>
      </c>
      <c r="H29" s="62"/>
      <c r="I29" s="2"/>
      <c r="J29" s="2"/>
      <c r="K29" s="2"/>
    </row>
    <row r="30" spans="1:11" ht="15" customHeight="1" x14ac:dyDescent="0.2">
      <c r="A30" s="2"/>
      <c r="B30" s="163" t="s">
        <v>29</v>
      </c>
      <c r="C30" s="72"/>
      <c r="D30" s="72"/>
      <c r="E30" s="72"/>
      <c r="F30" s="63">
        <f>F29/F$26</f>
        <v>-5.109545121916706E-2</v>
      </c>
      <c r="G30" s="64">
        <f>G29/G$26</f>
        <v>-1.0714039127768369E-2</v>
      </c>
      <c r="H30" s="72"/>
      <c r="I30" s="2"/>
      <c r="J30" s="2"/>
      <c r="K30" s="2"/>
    </row>
    <row r="31" spans="1:11" ht="15" customHeight="1" x14ac:dyDescent="0.2">
      <c r="A31" s="2"/>
      <c r="B31" s="94"/>
      <c r="C31" s="95"/>
      <c r="D31" s="95"/>
      <c r="E31" s="95"/>
      <c r="F31" s="95"/>
      <c r="G31" s="93"/>
      <c r="H31" s="95"/>
      <c r="I31" s="2"/>
      <c r="J31" s="2"/>
      <c r="K31" s="2"/>
    </row>
    <row r="32" spans="1:11" ht="16.7" customHeight="1" x14ac:dyDescent="0.2">
      <c r="A32" s="2"/>
      <c r="B32" s="96"/>
      <c r="G32" s="97"/>
      <c r="H32" s="97"/>
      <c r="I32" s="2"/>
      <c r="J32" s="2"/>
      <c r="K32" s="2"/>
    </row>
    <row r="33" spans="1:11" ht="16.7" customHeight="1" x14ac:dyDescent="0.2">
      <c r="A33" s="2"/>
      <c r="B33" s="6" t="s">
        <v>30</v>
      </c>
      <c r="C33" s="9" t="s">
        <v>4</v>
      </c>
      <c r="D33" s="8" t="s">
        <v>5</v>
      </c>
      <c r="E33" s="8" t="s">
        <v>6</v>
      </c>
      <c r="F33" s="9" t="s">
        <v>7</v>
      </c>
      <c r="G33" s="8" t="s">
        <v>8</v>
      </c>
      <c r="H33" s="8" t="s">
        <v>6</v>
      </c>
      <c r="I33" s="2"/>
      <c r="J33" s="2"/>
      <c r="K33" s="2"/>
    </row>
    <row r="34" spans="1:11" ht="16.7" customHeight="1" x14ac:dyDescent="0.2">
      <c r="A34" s="2"/>
      <c r="B34" s="49" t="s">
        <v>31</v>
      </c>
      <c r="C34" s="14">
        <v>87337000</v>
      </c>
      <c r="D34" s="12">
        <v>90898000</v>
      </c>
      <c r="E34" s="13">
        <v>-3.9175779445092297E-2</v>
      </c>
      <c r="F34" s="14">
        <v>170594000</v>
      </c>
      <c r="G34" s="12">
        <v>172018000</v>
      </c>
      <c r="H34" s="13">
        <v>-8.2782034438256494E-3</v>
      </c>
      <c r="I34" s="2"/>
      <c r="J34" s="2"/>
      <c r="K34" s="2"/>
    </row>
    <row r="35" spans="1:11" ht="16.7" customHeight="1" x14ac:dyDescent="0.2">
      <c r="A35" s="2"/>
      <c r="B35" s="50" t="s">
        <v>32</v>
      </c>
      <c r="C35" s="24">
        <v>1660000</v>
      </c>
      <c r="D35" s="22">
        <v>-403000</v>
      </c>
      <c r="E35" s="23"/>
      <c r="F35" s="24">
        <v>-2576000</v>
      </c>
      <c r="G35" s="22">
        <v>2126000</v>
      </c>
      <c r="H35" s="23"/>
      <c r="I35" s="2"/>
      <c r="J35" s="2"/>
      <c r="K35" s="2"/>
    </row>
    <row r="36" spans="1:11" ht="16.7" customHeight="1" x14ac:dyDescent="0.2">
      <c r="A36" s="2"/>
      <c r="B36" s="51" t="s">
        <v>33</v>
      </c>
      <c r="C36" s="55">
        <v>88997000</v>
      </c>
      <c r="D36" s="53">
        <v>90495000</v>
      </c>
      <c r="E36" s="65">
        <v>-1.6553400740372402E-2</v>
      </c>
      <c r="F36" s="55">
        <v>168018000</v>
      </c>
      <c r="G36" s="53">
        <v>174144000</v>
      </c>
      <c r="H36" s="54">
        <v>-3.5177783902976899E-2</v>
      </c>
      <c r="I36" s="2"/>
      <c r="J36" s="2"/>
      <c r="K36" s="2"/>
    </row>
    <row r="37" spans="1:11" ht="16.7" customHeight="1" x14ac:dyDescent="0.2">
      <c r="A37" s="2"/>
      <c r="B37" s="49"/>
      <c r="C37" s="95"/>
      <c r="D37" s="95"/>
      <c r="E37" s="95"/>
      <c r="F37" s="95"/>
      <c r="G37" s="95"/>
      <c r="H37" s="95"/>
      <c r="I37" s="2"/>
      <c r="J37" s="2"/>
      <c r="K37" s="2"/>
    </row>
    <row r="38" spans="1:11" ht="16.7" customHeight="1" x14ac:dyDescent="0.2">
      <c r="A38" s="2"/>
      <c r="B38" s="88"/>
      <c r="C38" s="2"/>
      <c r="D38" s="2"/>
      <c r="E38" s="2"/>
      <c r="F38" s="2"/>
      <c r="G38" s="2"/>
      <c r="H38" s="2"/>
      <c r="I38" s="2"/>
      <c r="J38" s="2"/>
      <c r="K38" s="2"/>
    </row>
    <row r="39" spans="1:11" ht="16.7" customHeight="1" x14ac:dyDescent="0.2">
      <c r="A39" s="2"/>
      <c r="B39" s="5" t="s">
        <v>12</v>
      </c>
      <c r="C39" s="73"/>
      <c r="D39" s="73"/>
      <c r="E39" s="73"/>
      <c r="F39" s="73"/>
      <c r="G39" s="73"/>
      <c r="H39" s="73"/>
      <c r="I39" s="2"/>
      <c r="J39" s="2"/>
      <c r="K39" s="2"/>
    </row>
    <row r="40" spans="1:11" ht="16.7" customHeight="1" x14ac:dyDescent="0.2">
      <c r="A40" s="2"/>
      <c r="B40" s="6" t="s">
        <v>3</v>
      </c>
      <c r="C40" s="9" t="s">
        <v>4</v>
      </c>
      <c r="D40" s="8" t="s">
        <v>5</v>
      </c>
      <c r="E40" s="8" t="s">
        <v>6</v>
      </c>
      <c r="F40" s="9" t="s">
        <v>7</v>
      </c>
      <c r="G40" s="8" t="s">
        <v>8</v>
      </c>
      <c r="H40" s="8" t="s">
        <v>6</v>
      </c>
      <c r="I40" s="2"/>
      <c r="J40" s="2"/>
      <c r="K40" s="2"/>
    </row>
    <row r="41" spans="1:11" ht="16.7" customHeight="1" x14ac:dyDescent="0.2">
      <c r="A41" s="2"/>
      <c r="B41" s="66" t="s">
        <v>34</v>
      </c>
      <c r="C41" s="67">
        <v>23440000</v>
      </c>
      <c r="D41" s="68">
        <v>28355000</v>
      </c>
      <c r="E41" s="69">
        <v>-0.17333803561982</v>
      </c>
      <c r="F41" s="67">
        <v>44123000</v>
      </c>
      <c r="G41" s="68">
        <v>51048000</v>
      </c>
      <c r="H41" s="69">
        <v>-0.13565663689076901</v>
      </c>
      <c r="I41" s="2"/>
      <c r="J41" s="2"/>
      <c r="K41" s="2"/>
    </row>
    <row r="42" spans="1:11" ht="15" customHeight="1" x14ac:dyDescent="0.2">
      <c r="A42" s="2"/>
      <c r="B42" s="49" t="s">
        <v>26</v>
      </c>
      <c r="C42" s="93"/>
      <c r="D42" s="93"/>
      <c r="E42" s="93"/>
      <c r="F42" s="56">
        <v>5799000</v>
      </c>
      <c r="G42" s="57">
        <v>3819000</v>
      </c>
      <c r="H42" s="58"/>
      <c r="I42" s="2"/>
      <c r="J42" s="2"/>
      <c r="K42" s="2"/>
    </row>
    <row r="43" spans="1:11" ht="15" customHeight="1" x14ac:dyDescent="0.2">
      <c r="A43" s="2"/>
      <c r="B43" s="50" t="s">
        <v>27</v>
      </c>
      <c r="C43" s="44"/>
      <c r="D43" s="44"/>
      <c r="E43" s="44"/>
      <c r="F43" s="70">
        <f>F42/F$41</f>
        <v>0.13142805339618793</v>
      </c>
      <c r="G43" s="71">
        <f>G42/G$41</f>
        <v>7.4811941701927592E-2</v>
      </c>
      <c r="H43" s="44"/>
      <c r="I43" s="2"/>
      <c r="J43" s="2"/>
      <c r="K43" s="2"/>
    </row>
    <row r="44" spans="1:11" ht="15" customHeight="1" x14ac:dyDescent="0.2">
      <c r="A44" s="2"/>
      <c r="B44" s="301" t="s">
        <v>28</v>
      </c>
      <c r="C44" s="62"/>
      <c r="D44" s="62"/>
      <c r="E44" s="62"/>
      <c r="F44" s="60">
        <v>5507000</v>
      </c>
      <c r="G44" s="61">
        <v>3402000</v>
      </c>
      <c r="H44" s="62"/>
      <c r="I44" s="2"/>
      <c r="J44" s="2"/>
      <c r="K44" s="2"/>
    </row>
    <row r="45" spans="1:11" ht="16.7" customHeight="1" x14ac:dyDescent="0.2">
      <c r="A45" s="2"/>
      <c r="B45" s="163" t="s">
        <v>29</v>
      </c>
      <c r="C45" s="72"/>
      <c r="D45" s="72"/>
      <c r="E45" s="72"/>
      <c r="F45" s="63">
        <f>F44/F$41</f>
        <v>0.12481018969698343</v>
      </c>
      <c r="G45" s="64">
        <f>G44/G$41</f>
        <v>6.664315937940761E-2</v>
      </c>
      <c r="H45" s="72"/>
      <c r="I45" s="2"/>
      <c r="J45" s="2"/>
      <c r="K45" s="2"/>
    </row>
    <row r="46" spans="1:11" ht="16.7" customHeight="1" x14ac:dyDescent="0.2">
      <c r="A46" s="2"/>
      <c r="B46" s="49"/>
      <c r="C46" s="95"/>
      <c r="D46" s="95"/>
      <c r="E46" s="95"/>
      <c r="F46" s="95"/>
      <c r="G46" s="93"/>
      <c r="H46" s="95"/>
      <c r="I46" s="2"/>
      <c r="J46" s="2"/>
      <c r="K46" s="2"/>
    </row>
    <row r="47" spans="1:11" ht="16.7" customHeight="1" x14ac:dyDescent="0.2">
      <c r="A47" s="2"/>
      <c r="B47" s="98"/>
      <c r="H47" s="99"/>
      <c r="I47" s="2"/>
      <c r="J47" s="2"/>
      <c r="K47" s="2"/>
    </row>
    <row r="48" spans="1:11" ht="16.7" customHeight="1" x14ac:dyDescent="0.2">
      <c r="A48" s="2"/>
      <c r="B48" s="5" t="s">
        <v>35</v>
      </c>
      <c r="C48" s="73"/>
      <c r="D48" s="74"/>
      <c r="H48" s="99"/>
      <c r="I48" s="2"/>
      <c r="J48" s="2"/>
      <c r="K48" s="2"/>
    </row>
    <row r="49" spans="1:11" ht="16.7" customHeight="1" x14ac:dyDescent="0.2">
      <c r="A49" s="2"/>
      <c r="B49" s="6" t="s">
        <v>30</v>
      </c>
      <c r="C49" s="75" t="s">
        <v>4</v>
      </c>
      <c r="D49" s="76" t="s">
        <v>5</v>
      </c>
      <c r="E49" s="9" t="s">
        <v>7</v>
      </c>
      <c r="F49" s="8" t="s">
        <v>8</v>
      </c>
      <c r="H49" s="99"/>
      <c r="I49" s="2"/>
      <c r="J49" s="2"/>
      <c r="K49" s="2"/>
    </row>
    <row r="50" spans="1:11" ht="16.7" customHeight="1" x14ac:dyDescent="0.2">
      <c r="A50" s="2"/>
      <c r="B50" s="77" t="s">
        <v>36</v>
      </c>
      <c r="C50" s="78">
        <f>'5. Cons Stat of CF'!H6</f>
        <v>-5198000</v>
      </c>
      <c r="D50" s="79">
        <f>'5. Cons Stat of CF'!D6</f>
        <v>-3557000</v>
      </c>
      <c r="E50" s="78">
        <f>'5. Cons Stat of CF'!J6</f>
        <v>-10112000</v>
      </c>
      <c r="F50" s="79">
        <f>'5. Cons Stat of CF'!L6</f>
        <v>-910000</v>
      </c>
      <c r="H50" s="99"/>
      <c r="I50" s="2"/>
      <c r="J50" s="2"/>
      <c r="K50" s="2"/>
    </row>
    <row r="51" spans="1:11" ht="16.7" customHeight="1" x14ac:dyDescent="0.2">
      <c r="A51" s="2"/>
      <c r="B51" s="80" t="s">
        <v>37</v>
      </c>
      <c r="C51" s="81">
        <f>'5. Cons Stat of CF'!H8</f>
        <v>8870000</v>
      </c>
      <c r="D51" s="61">
        <f>'5. Cons Stat of CF'!D8</f>
        <v>11180000</v>
      </c>
      <c r="E51" s="81">
        <f>'5. Cons Stat of CF'!J8</f>
        <v>17775000</v>
      </c>
      <c r="F51" s="61">
        <f>'5. Cons Stat of CF'!L8</f>
        <v>23688000</v>
      </c>
      <c r="H51" s="99"/>
      <c r="I51" s="2"/>
      <c r="J51" s="2"/>
      <c r="K51" s="2"/>
    </row>
    <row r="52" spans="1:11" ht="16.7" customHeight="1" x14ac:dyDescent="0.2">
      <c r="A52" s="2"/>
      <c r="B52" s="2" t="s">
        <v>38</v>
      </c>
      <c r="C52" s="82">
        <f>'5. Cons Stat of CF'!H10</f>
        <v>3651000</v>
      </c>
      <c r="D52" s="17">
        <f>'5. Cons Stat of CF'!D10</f>
        <v>3944000</v>
      </c>
      <c r="E52" s="82">
        <f>'5. Cons Stat of CF'!J10</f>
        <v>6437000</v>
      </c>
      <c r="F52" s="17">
        <f>'5. Cons Stat of CF'!L10</f>
        <v>6552000</v>
      </c>
      <c r="H52" s="99"/>
      <c r="I52" s="2"/>
      <c r="J52" s="2"/>
      <c r="K52" s="2"/>
    </row>
    <row r="53" spans="1:11" ht="16.7" customHeight="1" x14ac:dyDescent="0.2">
      <c r="A53" s="2"/>
      <c r="B53" s="2" t="s">
        <v>39</v>
      </c>
      <c r="C53" s="82">
        <f>SUM('5. Cons Stat of CF'!H7,'5. Cons Stat of CF'!H9,'5. Cons Stat of CF'!H11)</f>
        <v>-945000</v>
      </c>
      <c r="D53" s="17">
        <f>SUM('5. Cons Stat of CF'!D7,'5. Cons Stat of CF'!D9,'5. Cons Stat of CF'!D11)</f>
        <v>-1858000</v>
      </c>
      <c r="E53" s="82">
        <f>SUM('5. Cons Stat of CF'!J7,'5. Cons Stat of CF'!J9,'5. Cons Stat of CF'!J11)</f>
        <v>-433000</v>
      </c>
      <c r="F53" s="17">
        <f>SUM('5. Cons Stat of CF'!L7,'5. Cons Stat of CF'!L9,'5. Cons Stat of CF'!L11)</f>
        <v>-2482000</v>
      </c>
      <c r="H53" s="99"/>
      <c r="I53" s="2"/>
      <c r="J53" s="2"/>
      <c r="K53" s="2"/>
    </row>
    <row r="54" spans="1:11" ht="16.7" customHeight="1" x14ac:dyDescent="0.2">
      <c r="A54" s="2"/>
      <c r="B54" s="2" t="s">
        <v>40</v>
      </c>
      <c r="C54" s="82">
        <f>SUM('5. Cons Stat of CF'!H13:H15)-C55</f>
        <v>-5385000</v>
      </c>
      <c r="D54" s="17">
        <f>SUM('5. Cons Stat of CF'!D13:D15)-D55</f>
        <v>-4031000</v>
      </c>
      <c r="E54" s="82">
        <f>SUM('5. Cons Stat of CF'!J13:J15)-E55</f>
        <v>-30143000</v>
      </c>
      <c r="F54" s="17">
        <f>SUM('5. Cons Stat of CF'!L13:L15)-F55</f>
        <v>-15036000</v>
      </c>
      <c r="H54" s="99"/>
      <c r="I54" s="2"/>
      <c r="J54" s="2"/>
      <c r="K54" s="2"/>
    </row>
    <row r="55" spans="1:11" ht="16.7" customHeight="1" x14ac:dyDescent="0.2">
      <c r="A55" s="2"/>
      <c r="B55" s="2" t="s">
        <v>41</v>
      </c>
      <c r="C55" s="82">
        <f>'4. Cons Balance Sheet'!I51-'4. Cons Balance Sheet'!H51</f>
        <v>-5542000</v>
      </c>
      <c r="D55" s="17">
        <f>'4. Cons Balance Sheet'!E51-'4. Cons Balance Sheet'!D51</f>
        <v>-3855000</v>
      </c>
      <c r="E55" s="82">
        <f>'4. Cons Balance Sheet'!I51-'4. Cons Balance Sheet'!G51</f>
        <v>3403000</v>
      </c>
      <c r="F55" s="17">
        <f>'4. Cons Balance Sheet'!E51-'4. Cons Balance Sheet'!C51</f>
        <v>-703000</v>
      </c>
      <c r="H55" s="99"/>
      <c r="I55" s="2"/>
      <c r="J55" s="2"/>
      <c r="K55" s="2"/>
    </row>
    <row r="56" spans="1:11" ht="16.7" customHeight="1" x14ac:dyDescent="0.2">
      <c r="A56" s="2"/>
      <c r="B56" s="2" t="s">
        <v>42</v>
      </c>
      <c r="C56" s="82">
        <f>'10. Operational performance'!H36</f>
        <v>989000</v>
      </c>
      <c r="D56" s="17">
        <f>'10. Operational performance'!D36</f>
        <v>-1615000</v>
      </c>
      <c r="E56" s="82">
        <f>'10. Operational performance'!G36+'10. Operational performance'!H36</f>
        <v>948000</v>
      </c>
      <c r="F56" s="17">
        <f>'10. Operational performance'!C36+'10. Operational performance'!D36</f>
        <v>-3093000</v>
      </c>
      <c r="H56" s="99"/>
      <c r="I56" s="2"/>
      <c r="J56" s="2"/>
      <c r="K56" s="2"/>
    </row>
    <row r="57" spans="1:11" ht="16.7" customHeight="1" x14ac:dyDescent="0.2">
      <c r="A57" s="2"/>
      <c r="B57" s="20" t="s">
        <v>43</v>
      </c>
      <c r="C57" s="83">
        <f>'5. Cons Stat of CF'!H46+'5. Cons Stat of CF'!H47</f>
        <v>-1123000</v>
      </c>
      <c r="D57" s="22">
        <f>'5. Cons Stat of CF'!D46+'5. Cons Stat of CF'!D47</f>
        <v>-2868000</v>
      </c>
      <c r="E57" s="83">
        <f>'5. Cons Stat of CF'!J46+'5. Cons Stat of CF'!J47</f>
        <v>-1974000</v>
      </c>
      <c r="F57" s="22">
        <f>'5. Cons Stat of CF'!L46+'5. Cons Stat of CF'!L47</f>
        <v>-4239000</v>
      </c>
      <c r="H57" s="99"/>
      <c r="I57" s="2"/>
      <c r="J57" s="2"/>
      <c r="K57" s="2"/>
    </row>
    <row r="58" spans="1:11" ht="16.7" customHeight="1" x14ac:dyDescent="0.2">
      <c r="A58" s="2"/>
      <c r="B58" s="51" t="s">
        <v>44</v>
      </c>
      <c r="C58" s="52">
        <f>SUM(C50:C57)</f>
        <v>-4683000</v>
      </c>
      <c r="D58" s="53">
        <f>SUM(D50:D57)</f>
        <v>-2660000</v>
      </c>
      <c r="E58" s="52">
        <f>SUM(E50:E57)</f>
        <v>-14099000</v>
      </c>
      <c r="F58" s="53">
        <f>SUM(F50:F57)</f>
        <v>3777000</v>
      </c>
      <c r="H58" s="99"/>
      <c r="I58" s="2"/>
      <c r="J58" s="2"/>
      <c r="K58" s="2"/>
    </row>
    <row r="59" spans="1:11" ht="16.7" customHeight="1" x14ac:dyDescent="0.2">
      <c r="A59" s="2"/>
      <c r="B59" s="49"/>
      <c r="C59" s="84"/>
      <c r="D59" s="85"/>
      <c r="E59" s="84"/>
      <c r="F59" s="85"/>
      <c r="H59" s="99"/>
      <c r="I59" s="2"/>
      <c r="J59" s="2"/>
      <c r="K59" s="2"/>
    </row>
    <row r="60" spans="1:11" ht="16.7" customHeight="1" x14ac:dyDescent="0.2">
      <c r="A60" s="2"/>
      <c r="B60" s="2" t="s">
        <v>45</v>
      </c>
      <c r="C60" s="82">
        <f>'10. Operational performance'!H44</f>
        <v>-2053000</v>
      </c>
      <c r="D60" s="17">
        <f>'10. Operational performance'!D44</f>
        <v>-3113000</v>
      </c>
      <c r="E60" s="82">
        <f>'10. Operational performance'!G44+'10. Operational performance'!H44</f>
        <v>-4165000</v>
      </c>
      <c r="F60" s="17">
        <f>'10. Operational performance'!C44+'10. Operational performance'!D44</f>
        <v>-6569000</v>
      </c>
      <c r="H60" s="99"/>
      <c r="I60" s="2"/>
      <c r="J60" s="2"/>
      <c r="K60" s="2"/>
    </row>
    <row r="61" spans="1:11" ht="16.7" customHeight="1" x14ac:dyDescent="0.2">
      <c r="A61" s="2"/>
      <c r="B61" s="2" t="s">
        <v>46</v>
      </c>
      <c r="C61" s="82">
        <f>'10. Operational performance'!H45</f>
        <v>-18892000</v>
      </c>
      <c r="D61" s="17">
        <f>'10. Operational performance'!D45</f>
        <v>368000</v>
      </c>
      <c r="E61" s="82">
        <f>'10. Operational performance'!G45+'10. Operational performance'!H45</f>
        <v>-38812000</v>
      </c>
      <c r="F61" s="17">
        <f>'10. Operational performance'!C45+'10. Operational performance'!D45</f>
        <v>15333000</v>
      </c>
      <c r="H61" s="99"/>
      <c r="I61" s="2"/>
      <c r="J61" s="2"/>
      <c r="K61" s="2"/>
    </row>
    <row r="62" spans="1:11" ht="16.7" customHeight="1" x14ac:dyDescent="0.2">
      <c r="A62" s="2"/>
      <c r="B62" s="20" t="s">
        <v>47</v>
      </c>
      <c r="C62" s="83">
        <f>'10. Operational performance'!H47</f>
        <v>-106000</v>
      </c>
      <c r="D62" s="22">
        <f>'10. Operational performance'!D47</f>
        <v>214000</v>
      </c>
      <c r="E62" s="83">
        <f>'10. Operational performance'!G47+'10. Operational performance'!H47</f>
        <v>5000</v>
      </c>
      <c r="F62" s="22">
        <f>'10. Operational performance'!C47+'10. Operational performance'!D47</f>
        <v>-211000</v>
      </c>
      <c r="H62" s="99"/>
      <c r="I62" s="2"/>
      <c r="J62" s="2"/>
      <c r="K62" s="2"/>
    </row>
    <row r="63" spans="1:11" ht="16.7" customHeight="1" x14ac:dyDescent="0.2">
      <c r="A63" s="2"/>
      <c r="B63" s="51" t="s">
        <v>48</v>
      </c>
      <c r="C63" s="52">
        <f>SUM(C58:C62)</f>
        <v>-25734000</v>
      </c>
      <c r="D63" s="53">
        <f>SUM(D58:D62)</f>
        <v>-5191000</v>
      </c>
      <c r="E63" s="52">
        <f>SUM(E58:E62)</f>
        <v>-57071000</v>
      </c>
      <c r="F63" s="53">
        <f>SUM(F58:F62)</f>
        <v>12330000</v>
      </c>
      <c r="H63" s="99"/>
      <c r="I63" s="2"/>
      <c r="J63" s="2"/>
      <c r="K63" s="2"/>
    </row>
    <row r="64" spans="1:11" ht="16.7" customHeight="1" x14ac:dyDescent="0.2">
      <c r="A64" s="2"/>
      <c r="B64" s="100"/>
      <c r="C64" s="101"/>
      <c r="D64" s="101"/>
      <c r="E64" s="101"/>
      <c r="F64" s="101"/>
      <c r="H64" s="99"/>
      <c r="I64" s="2"/>
      <c r="J64" s="2"/>
      <c r="K64" s="2"/>
    </row>
    <row r="65" spans="1:11" ht="16.7" customHeight="1" x14ac:dyDescent="0.2">
      <c r="A65" s="2"/>
      <c r="B65" s="98"/>
      <c r="H65" s="99"/>
      <c r="I65" s="2"/>
      <c r="J65" s="2"/>
      <c r="K65" s="2"/>
    </row>
    <row r="66" spans="1:11" ht="16.7" customHeight="1" x14ac:dyDescent="0.2">
      <c r="A66" s="2"/>
      <c r="B66" s="5" t="s">
        <v>49</v>
      </c>
      <c r="C66" s="73"/>
      <c r="D66" s="73"/>
      <c r="E66" s="73"/>
      <c r="F66" s="2"/>
      <c r="G66" s="2"/>
      <c r="H66" s="2"/>
      <c r="I66" s="2"/>
      <c r="J66" s="2"/>
      <c r="K66" s="2"/>
    </row>
    <row r="67" spans="1:11" ht="16.7" customHeight="1" x14ac:dyDescent="0.2">
      <c r="A67" s="2"/>
      <c r="B67" s="6" t="s">
        <v>30</v>
      </c>
      <c r="C67" s="75">
        <v>45473</v>
      </c>
      <c r="D67" s="76">
        <v>45382</v>
      </c>
      <c r="E67" s="76">
        <v>45291</v>
      </c>
      <c r="F67" s="2"/>
      <c r="G67" s="2"/>
      <c r="H67" s="2"/>
      <c r="I67" s="2"/>
      <c r="J67" s="2"/>
      <c r="K67" s="2"/>
    </row>
    <row r="68" spans="1:11" ht="16.7" customHeight="1" x14ac:dyDescent="0.2">
      <c r="A68" s="2"/>
      <c r="B68" s="49" t="s">
        <v>50</v>
      </c>
      <c r="C68" s="11">
        <v>429216000</v>
      </c>
      <c r="D68" s="12">
        <v>427554000</v>
      </c>
      <c r="E68" s="12">
        <v>431791000</v>
      </c>
      <c r="F68" s="2"/>
      <c r="G68" s="2"/>
      <c r="H68" s="2"/>
      <c r="I68" s="2"/>
      <c r="J68" s="2"/>
      <c r="K68" s="2"/>
    </row>
    <row r="69" spans="1:11" ht="16.7" customHeight="1" x14ac:dyDescent="0.2">
      <c r="A69" s="2"/>
      <c r="B69" s="2" t="s">
        <v>51</v>
      </c>
      <c r="C69" s="82">
        <v>20519000</v>
      </c>
      <c r="D69" s="17">
        <v>21018000</v>
      </c>
      <c r="E69" s="17">
        <v>10250000</v>
      </c>
      <c r="F69" s="2"/>
      <c r="G69" s="2"/>
      <c r="H69" s="2"/>
      <c r="I69" s="2"/>
      <c r="J69" s="2"/>
      <c r="K69" s="2"/>
    </row>
    <row r="70" spans="1:11" ht="16.7" customHeight="1" x14ac:dyDescent="0.2">
      <c r="A70" s="2"/>
      <c r="B70" s="50" t="s">
        <v>12</v>
      </c>
      <c r="C70" s="83">
        <v>19849000</v>
      </c>
      <c r="D70" s="22">
        <v>18728000</v>
      </c>
      <c r="E70" s="22">
        <v>19620000</v>
      </c>
      <c r="F70" s="2"/>
      <c r="G70" s="2"/>
      <c r="H70" s="2"/>
      <c r="I70" s="2"/>
      <c r="J70" s="2"/>
      <c r="K70" s="2"/>
    </row>
    <row r="71" spans="1:11" ht="16.7" customHeight="1" x14ac:dyDescent="0.2">
      <c r="A71" s="2"/>
      <c r="B71" s="30" t="s">
        <v>52</v>
      </c>
      <c r="C71" s="31">
        <v>469584000</v>
      </c>
      <c r="D71" s="32">
        <v>467300000</v>
      </c>
      <c r="E71" s="32">
        <v>461661000</v>
      </c>
      <c r="F71" s="2"/>
      <c r="G71" s="2"/>
      <c r="H71" s="2"/>
      <c r="I71" s="2"/>
      <c r="J71" s="2"/>
      <c r="K71" s="2"/>
    </row>
    <row r="72" spans="1:11" ht="16.7" customHeight="1" x14ac:dyDescent="0.2">
      <c r="A72" s="2"/>
      <c r="B72" s="86" t="s">
        <v>53</v>
      </c>
      <c r="C72" s="83">
        <v>32951000</v>
      </c>
      <c r="D72" s="87">
        <v>25125000</v>
      </c>
      <c r="E72" s="87">
        <v>28431000</v>
      </c>
      <c r="F72" s="2"/>
      <c r="G72" s="2"/>
      <c r="H72" s="2"/>
      <c r="I72" s="2"/>
      <c r="J72" s="2"/>
      <c r="K72" s="2"/>
    </row>
    <row r="73" spans="1:11" ht="16.7" customHeight="1" x14ac:dyDescent="0.2">
      <c r="A73" s="2"/>
      <c r="B73" s="51" t="s">
        <v>49</v>
      </c>
      <c r="C73" s="52">
        <v>436633000</v>
      </c>
      <c r="D73" s="53">
        <v>442175000</v>
      </c>
      <c r="E73" s="53">
        <v>433230000</v>
      </c>
      <c r="G73" s="99"/>
      <c r="H73" s="99"/>
      <c r="I73" s="2"/>
      <c r="J73" s="2"/>
      <c r="K73" s="2"/>
    </row>
    <row r="74" spans="1:11" ht="15" customHeight="1" x14ac:dyDescent="0.2">
      <c r="A74" s="2"/>
      <c r="B74" s="94"/>
      <c r="C74" s="95"/>
      <c r="D74" s="95"/>
      <c r="E74" s="49"/>
      <c r="F74" s="2"/>
      <c r="G74" s="2"/>
      <c r="H74" s="2"/>
      <c r="I74" s="2"/>
      <c r="J74" s="2"/>
      <c r="K74" s="2"/>
    </row>
    <row r="75" spans="1:11" ht="15" customHeight="1" x14ac:dyDescent="0.2"/>
    <row r="76" spans="1:11" ht="15" customHeight="1" x14ac:dyDescent="0.2">
      <c r="C76" s="302"/>
      <c r="D76" s="302"/>
      <c r="E76" s="302"/>
    </row>
  </sheetData>
  <pageMargins left="0.75" right="0.75" top="1" bottom="1" header="0.5" footer="0.5"/>
  <customProperties>
    <customPr name="_pios_id" r:id="rId1"/>
  </customProperties>
  <ignoredErrors>
    <ignoredError sqref="C54:F5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"/>
  <sheetViews>
    <sheetView showGridLines="0" showRuler="0" workbookViewId="0"/>
  </sheetViews>
  <sheetFormatPr defaultColWidth="13.42578125" defaultRowHeight="12.75" x14ac:dyDescent="0.2"/>
  <cols>
    <col min="2" max="2" width="65.5703125" customWidth="1"/>
    <col min="3" max="6" width="12.42578125" customWidth="1"/>
    <col min="9" max="9" width="0.5703125" customWidth="1"/>
    <col min="11" max="11" width="0.5703125" customWidth="1"/>
  </cols>
  <sheetData>
    <row r="1" spans="1:12" ht="16.7" customHeight="1" x14ac:dyDescent="0.2">
      <c r="A1" s="2"/>
      <c r="B1" s="2"/>
      <c r="C1" s="2"/>
      <c r="D1" s="2"/>
      <c r="E1" s="2"/>
    </row>
    <row r="2" spans="1:12" ht="23.25" customHeight="1" x14ac:dyDescent="0.3">
      <c r="A2" s="2"/>
      <c r="B2" s="308" t="s">
        <v>54</v>
      </c>
      <c r="C2" s="308"/>
      <c r="D2" s="308"/>
      <c r="E2" s="308"/>
      <c r="F2" s="308"/>
    </row>
    <row r="3" spans="1:12" ht="16.7" customHeight="1" x14ac:dyDescent="0.2">
      <c r="A3" s="2"/>
      <c r="B3" s="4" t="str">
        <f>'1. Key figures table'!$B$3</f>
        <v>Second quarter and half year 2024 results</v>
      </c>
      <c r="C3" s="2"/>
      <c r="D3" s="2"/>
      <c r="E3" s="2"/>
    </row>
    <row r="4" spans="1:12" ht="16.7" customHeight="1" x14ac:dyDescent="0.2">
      <c r="A4" s="2"/>
      <c r="B4" s="88"/>
      <c r="C4" s="2"/>
      <c r="D4" s="2"/>
      <c r="E4" s="2"/>
    </row>
    <row r="5" spans="1:12" ht="16.7" customHeight="1" x14ac:dyDescent="0.2">
      <c r="A5" s="2"/>
      <c r="B5" s="73"/>
      <c r="C5" s="73"/>
      <c r="D5" s="73"/>
      <c r="E5" s="73"/>
    </row>
    <row r="6" spans="1:12" ht="16.7" customHeight="1" x14ac:dyDescent="0.2">
      <c r="A6" s="2"/>
      <c r="B6" s="6" t="s">
        <v>30</v>
      </c>
      <c r="C6" s="8" t="s">
        <v>55</v>
      </c>
      <c r="D6" s="8" t="s">
        <v>5</v>
      </c>
      <c r="E6" s="8" t="s">
        <v>56</v>
      </c>
      <c r="F6" s="8" t="s">
        <v>57</v>
      </c>
      <c r="G6" s="8" t="s">
        <v>58</v>
      </c>
      <c r="H6" s="102" t="s">
        <v>4</v>
      </c>
      <c r="J6" s="103" t="s">
        <v>7</v>
      </c>
      <c r="K6" s="104"/>
      <c r="L6" s="105" t="s">
        <v>8</v>
      </c>
    </row>
    <row r="7" spans="1:12" ht="16.7" customHeight="1" x14ac:dyDescent="0.2">
      <c r="A7" s="2"/>
      <c r="B7" s="106" t="s">
        <v>50</v>
      </c>
      <c r="C7" s="12">
        <v>81120000</v>
      </c>
      <c r="D7" s="12">
        <v>90898000</v>
      </c>
      <c r="E7" s="12">
        <v>82476000</v>
      </c>
      <c r="F7" s="12">
        <v>87806000</v>
      </c>
      <c r="G7" s="12">
        <v>83257000</v>
      </c>
      <c r="H7" s="107">
        <v>87337000</v>
      </c>
      <c r="J7" s="108">
        <v>170594000</v>
      </c>
      <c r="K7" s="109"/>
      <c r="L7" s="110">
        <v>172018000</v>
      </c>
    </row>
    <row r="8" spans="1:12" ht="16.7" customHeight="1" x14ac:dyDescent="0.2">
      <c r="A8" s="2"/>
      <c r="B8" s="111" t="s">
        <v>51</v>
      </c>
      <c r="C8" s="112">
        <v>36905000</v>
      </c>
      <c r="D8" s="112">
        <v>37296000</v>
      </c>
      <c r="E8" s="112">
        <v>36760000</v>
      </c>
      <c r="F8" s="112">
        <v>37403000</v>
      </c>
      <c r="G8" s="112">
        <v>35345000</v>
      </c>
      <c r="H8" s="113">
        <v>41402000</v>
      </c>
      <c r="J8" s="114">
        <v>76747000</v>
      </c>
      <c r="K8" s="115"/>
      <c r="L8" s="116">
        <v>74201000</v>
      </c>
    </row>
    <row r="9" spans="1:12" ht="16.7" customHeight="1" x14ac:dyDescent="0.2">
      <c r="A9" s="2"/>
      <c r="B9" s="117" t="s">
        <v>9</v>
      </c>
      <c r="C9" s="118">
        <v>118025000</v>
      </c>
      <c r="D9" s="118">
        <v>128194000</v>
      </c>
      <c r="E9" s="118">
        <v>119236000</v>
      </c>
      <c r="F9" s="118">
        <v>125209000</v>
      </c>
      <c r="G9" s="118">
        <v>118602000</v>
      </c>
      <c r="H9" s="119">
        <v>128739000</v>
      </c>
      <c r="J9" s="120">
        <v>247341000</v>
      </c>
      <c r="K9" s="115"/>
      <c r="L9" s="121">
        <v>246219000</v>
      </c>
    </row>
    <row r="10" spans="1:12" ht="16.7" customHeight="1" x14ac:dyDescent="0.2">
      <c r="A10" s="2"/>
      <c r="B10" s="50" t="s">
        <v>12</v>
      </c>
      <c r="C10" s="22">
        <v>22693000</v>
      </c>
      <c r="D10" s="22">
        <v>28355000</v>
      </c>
      <c r="E10" s="22">
        <v>24878000</v>
      </c>
      <c r="F10" s="22">
        <v>18170000</v>
      </c>
      <c r="G10" s="22">
        <v>20683000</v>
      </c>
      <c r="H10" s="122">
        <v>23440000</v>
      </c>
      <c r="J10" s="123">
        <v>44123000</v>
      </c>
      <c r="K10" s="115"/>
      <c r="L10" s="124">
        <v>51048000</v>
      </c>
    </row>
    <row r="11" spans="1:12" ht="16.7" customHeight="1" x14ac:dyDescent="0.2">
      <c r="A11" s="2"/>
      <c r="B11" s="30" t="s">
        <v>13</v>
      </c>
      <c r="C11" s="32">
        <v>140718000</v>
      </c>
      <c r="D11" s="32">
        <v>156549000</v>
      </c>
      <c r="E11" s="32">
        <v>144114000</v>
      </c>
      <c r="F11" s="32">
        <v>143379000</v>
      </c>
      <c r="G11" s="32">
        <v>139285000</v>
      </c>
      <c r="H11" s="125">
        <v>152179000</v>
      </c>
      <c r="J11" s="126">
        <v>291464000</v>
      </c>
      <c r="K11" s="109"/>
      <c r="L11" s="127">
        <v>297267000</v>
      </c>
    </row>
    <row r="12" spans="1:12" ht="16.7" customHeight="1" x14ac:dyDescent="0.2">
      <c r="A12" s="2"/>
      <c r="B12" s="50" t="s">
        <v>59</v>
      </c>
      <c r="C12" s="22">
        <v>20025000</v>
      </c>
      <c r="D12" s="22">
        <v>27281000</v>
      </c>
      <c r="E12" s="22">
        <v>25175000</v>
      </c>
      <c r="F12" s="22">
        <v>16511000</v>
      </c>
      <c r="G12" s="22">
        <v>18954000</v>
      </c>
      <c r="H12" s="122">
        <v>31132000</v>
      </c>
      <c r="J12" s="123">
        <v>50086000</v>
      </c>
      <c r="K12" s="109"/>
      <c r="L12" s="124">
        <v>47307000</v>
      </c>
    </row>
    <row r="13" spans="1:12" ht="16.7" customHeight="1" x14ac:dyDescent="0.2">
      <c r="A13" s="2"/>
      <c r="B13" s="30" t="s">
        <v>14</v>
      </c>
      <c r="C13" s="32">
        <v>120693000</v>
      </c>
      <c r="D13" s="32">
        <v>129268000</v>
      </c>
      <c r="E13" s="32">
        <v>118939000</v>
      </c>
      <c r="F13" s="32">
        <v>126868000</v>
      </c>
      <c r="G13" s="32">
        <v>120331000</v>
      </c>
      <c r="H13" s="125">
        <v>121047000</v>
      </c>
      <c r="J13" s="126">
        <v>241378000</v>
      </c>
      <c r="K13" s="115"/>
      <c r="L13" s="127">
        <v>249960000</v>
      </c>
    </row>
    <row r="14" spans="1:12" ht="16.7" customHeight="1" x14ac:dyDescent="0.2">
      <c r="A14" s="2"/>
      <c r="B14" s="128" t="s">
        <v>15</v>
      </c>
      <c r="C14" s="129">
        <v>0.85769411162750997</v>
      </c>
      <c r="D14" s="129">
        <v>0.82573507336361096</v>
      </c>
      <c r="E14" s="129">
        <v>0.82531190585231096</v>
      </c>
      <c r="F14" s="129">
        <v>0.88484366608778098</v>
      </c>
      <c r="G14" s="129">
        <v>0.86391930215026702</v>
      </c>
      <c r="H14" s="130">
        <v>0.79542512436012902</v>
      </c>
      <c r="J14" s="131">
        <v>0.82815716520736704</v>
      </c>
      <c r="K14" s="109"/>
      <c r="L14" s="132">
        <v>0.84086023675685495</v>
      </c>
    </row>
    <row r="15" spans="1:12" ht="16.7" customHeight="1" x14ac:dyDescent="0.2">
      <c r="A15" s="2"/>
      <c r="B15" s="133"/>
      <c r="C15" s="62"/>
      <c r="D15" s="62"/>
      <c r="E15" s="62"/>
      <c r="F15" s="62"/>
      <c r="G15" s="62"/>
      <c r="H15" s="134"/>
      <c r="J15" s="135"/>
      <c r="K15" s="109"/>
      <c r="L15" s="136"/>
    </row>
    <row r="16" spans="1:12" ht="16.7" customHeight="1" x14ac:dyDescent="0.2">
      <c r="A16" s="2"/>
      <c r="B16" s="137" t="s">
        <v>60</v>
      </c>
      <c r="C16" s="17">
        <v>42180000</v>
      </c>
      <c r="D16" s="17">
        <v>45798000</v>
      </c>
      <c r="E16" s="17">
        <v>43661000</v>
      </c>
      <c r="F16" s="17">
        <v>42957000</v>
      </c>
      <c r="G16" s="17">
        <v>43018000</v>
      </c>
      <c r="H16" s="138">
        <v>43904000</v>
      </c>
      <c r="J16" s="139">
        <v>86922000</v>
      </c>
      <c r="K16" s="109"/>
      <c r="L16" s="140">
        <v>87977000</v>
      </c>
    </row>
    <row r="17" spans="1:12" ht="16.7" customHeight="1" x14ac:dyDescent="0.2">
      <c r="A17" s="2"/>
      <c r="B17" s="137" t="s">
        <v>61</v>
      </c>
      <c r="C17" s="17">
        <v>42461000</v>
      </c>
      <c r="D17" s="17">
        <v>49410000</v>
      </c>
      <c r="E17" s="17">
        <v>47263000</v>
      </c>
      <c r="F17" s="17">
        <v>45485000</v>
      </c>
      <c r="G17" s="17">
        <v>45908000</v>
      </c>
      <c r="H17" s="138">
        <v>46270000</v>
      </c>
      <c r="J17" s="139">
        <v>92178000</v>
      </c>
      <c r="K17" s="109"/>
      <c r="L17" s="140">
        <v>91871000</v>
      </c>
    </row>
    <row r="18" spans="1:12" ht="16.7" customHeight="1" x14ac:dyDescent="0.2">
      <c r="A18" s="2"/>
      <c r="B18" s="137" t="s">
        <v>62</v>
      </c>
      <c r="C18" s="17">
        <v>12982000</v>
      </c>
      <c r="D18" s="17">
        <v>14158000</v>
      </c>
      <c r="E18" s="17">
        <v>14180000</v>
      </c>
      <c r="F18" s="17">
        <v>15760000</v>
      </c>
      <c r="G18" s="17">
        <v>13642000</v>
      </c>
      <c r="H18" s="138">
        <v>14905000</v>
      </c>
      <c r="J18" s="139">
        <v>28547000</v>
      </c>
      <c r="K18" s="109"/>
      <c r="L18" s="140">
        <v>27140000</v>
      </c>
    </row>
    <row r="19" spans="1:12" ht="16.7" customHeight="1" x14ac:dyDescent="0.2">
      <c r="A19" s="2"/>
      <c r="B19" s="137" t="s">
        <v>63</v>
      </c>
      <c r="C19" s="17">
        <v>20423000</v>
      </c>
      <c r="D19" s="17">
        <v>23459000</v>
      </c>
      <c r="E19" s="17">
        <v>22573000</v>
      </c>
      <c r="F19" s="17">
        <v>33026000</v>
      </c>
      <c r="G19" s="17">
        <v>22677000</v>
      </c>
      <c r="H19" s="138">
        <v>21166000</v>
      </c>
      <c r="J19" s="139">
        <v>43843000</v>
      </c>
      <c r="K19" s="109"/>
      <c r="L19" s="140">
        <v>43882000</v>
      </c>
    </row>
    <row r="20" spans="1:12" ht="16.7" customHeight="1" x14ac:dyDescent="0.2">
      <c r="A20" s="2"/>
      <c r="B20" s="88" t="s">
        <v>64</v>
      </c>
      <c r="C20" s="141">
        <v>118046000</v>
      </c>
      <c r="D20" s="141">
        <v>132825000</v>
      </c>
      <c r="E20" s="141">
        <v>127677000</v>
      </c>
      <c r="F20" s="141">
        <v>137228000</v>
      </c>
      <c r="G20" s="141">
        <v>125245000</v>
      </c>
      <c r="H20" s="142">
        <v>126245000</v>
      </c>
      <c r="J20" s="143">
        <v>251490000</v>
      </c>
      <c r="K20" s="109"/>
      <c r="L20" s="144">
        <v>250870000</v>
      </c>
    </row>
    <row r="21" spans="1:12" ht="16.7" customHeight="1" x14ac:dyDescent="0.2">
      <c r="A21" s="2"/>
      <c r="B21" s="30"/>
      <c r="C21" s="32"/>
      <c r="D21" s="32"/>
      <c r="E21" s="32"/>
      <c r="F21" s="32"/>
      <c r="G21" s="32"/>
      <c r="H21" s="125"/>
      <c r="J21" s="126"/>
      <c r="K21" s="109"/>
      <c r="L21" s="127"/>
    </row>
    <row r="22" spans="1:12" ht="16.7" customHeight="1" x14ac:dyDescent="0.2">
      <c r="A22" s="2"/>
      <c r="B22" s="30" t="s">
        <v>65</v>
      </c>
      <c r="C22" s="32">
        <v>2647000</v>
      </c>
      <c r="D22" s="32">
        <v>-3557000</v>
      </c>
      <c r="E22" s="32">
        <v>-8738000</v>
      </c>
      <c r="F22" s="32">
        <v>-10360000</v>
      </c>
      <c r="G22" s="32">
        <v>-4914000</v>
      </c>
      <c r="H22" s="125">
        <v>-5198000</v>
      </c>
      <c r="J22" s="126">
        <v>-10112000</v>
      </c>
      <c r="K22" s="115"/>
      <c r="L22" s="127">
        <v>-910000</v>
      </c>
    </row>
    <row r="23" spans="1:12" ht="16.7" customHeight="1" x14ac:dyDescent="0.2">
      <c r="A23" s="2"/>
      <c r="B23" s="146" t="s">
        <v>18</v>
      </c>
      <c r="C23" s="38">
        <v>1.8810670987364799E-2</v>
      </c>
      <c r="D23" s="38">
        <v>-2.2721320481127301E-2</v>
      </c>
      <c r="E23" s="38">
        <v>-6.0632554783019002E-2</v>
      </c>
      <c r="F23" s="38">
        <v>-7.2256048654266006E-2</v>
      </c>
      <c r="G23" s="38">
        <v>-3.52801809240047E-2</v>
      </c>
      <c r="H23" s="147">
        <v>-3.4157143889761397E-2</v>
      </c>
      <c r="J23" s="148">
        <v>-3.46938215354212E-2</v>
      </c>
      <c r="K23" s="109"/>
      <c r="L23" s="149">
        <v>-3.0612210571641001E-3</v>
      </c>
    </row>
    <row r="24" spans="1:12" ht="16.7" customHeight="1" x14ac:dyDescent="0.2">
      <c r="A24" s="2"/>
      <c r="B24" s="146"/>
      <c r="C24" s="89"/>
      <c r="D24" s="89"/>
      <c r="E24" s="89"/>
      <c r="F24" s="89"/>
      <c r="G24" s="89"/>
      <c r="H24" s="150"/>
      <c r="J24" s="151"/>
      <c r="K24" s="109"/>
      <c r="L24" s="152"/>
    </row>
    <row r="25" spans="1:12" ht="16.7" customHeight="1" x14ac:dyDescent="0.2">
      <c r="A25" s="2"/>
      <c r="B25" s="50" t="s">
        <v>66</v>
      </c>
      <c r="C25" s="22">
        <v>1598000</v>
      </c>
      <c r="D25" s="22">
        <v>699000</v>
      </c>
      <c r="E25" s="22">
        <v>3371000</v>
      </c>
      <c r="F25" s="22">
        <v>332000</v>
      </c>
      <c r="G25" s="22">
        <v>2843000</v>
      </c>
      <c r="H25" s="122">
        <v>2438000</v>
      </c>
      <c r="J25" s="123">
        <v>5281000</v>
      </c>
      <c r="K25" s="109"/>
      <c r="L25" s="124">
        <v>2299000</v>
      </c>
    </row>
    <row r="26" spans="1:12" ht="16.7" customHeight="1" x14ac:dyDescent="0.2">
      <c r="A26" s="2"/>
      <c r="B26" s="30" t="s">
        <v>67</v>
      </c>
      <c r="C26" s="32">
        <v>4245000</v>
      </c>
      <c r="D26" s="32">
        <v>-2858000</v>
      </c>
      <c r="E26" s="32">
        <v>-5367000</v>
      </c>
      <c r="F26" s="32">
        <v>-10028000</v>
      </c>
      <c r="G26" s="32">
        <v>-2071000</v>
      </c>
      <c r="H26" s="125">
        <v>-2760000</v>
      </c>
      <c r="J26" s="126">
        <v>-4831000</v>
      </c>
      <c r="K26" s="109"/>
      <c r="L26" s="127">
        <v>1389000</v>
      </c>
    </row>
    <row r="27" spans="1:12" ht="16.7" customHeight="1" x14ac:dyDescent="0.2">
      <c r="A27" s="2"/>
      <c r="B27" s="153"/>
      <c r="C27" s="154"/>
      <c r="D27" s="154"/>
      <c r="E27" s="154"/>
      <c r="F27" s="154"/>
      <c r="G27" s="154"/>
      <c r="H27" s="155"/>
      <c r="J27" s="156"/>
      <c r="K27" s="109"/>
      <c r="L27" s="157"/>
    </row>
    <row r="28" spans="1:12" ht="16.7" customHeight="1" x14ac:dyDescent="0.2">
      <c r="A28" s="2"/>
      <c r="B28" s="50" t="s">
        <v>68</v>
      </c>
      <c r="C28" s="22">
        <v>-1272000</v>
      </c>
      <c r="D28" s="22">
        <v>-1597000</v>
      </c>
      <c r="E28" s="22">
        <v>-2523000</v>
      </c>
      <c r="F28" s="22">
        <v>-1608000</v>
      </c>
      <c r="G28" s="22">
        <v>-2797000</v>
      </c>
      <c r="H28" s="122">
        <v>448000</v>
      </c>
      <c r="J28" s="123">
        <v>-2349000</v>
      </c>
      <c r="K28" s="115"/>
      <c r="L28" s="124">
        <v>-2870000</v>
      </c>
    </row>
    <row r="29" spans="1:12" ht="16.7" customHeight="1" x14ac:dyDescent="0.2">
      <c r="A29" s="2"/>
      <c r="B29" s="51" t="s">
        <v>69</v>
      </c>
      <c r="C29" s="53">
        <v>2973000</v>
      </c>
      <c r="D29" s="53">
        <v>-4455000</v>
      </c>
      <c r="E29" s="53">
        <v>-7890000</v>
      </c>
      <c r="F29" s="53">
        <v>-11636000</v>
      </c>
      <c r="G29" s="53">
        <v>-4868000</v>
      </c>
      <c r="H29" s="158">
        <v>-2312000</v>
      </c>
      <c r="J29" s="159">
        <v>-7180000</v>
      </c>
      <c r="K29" s="1"/>
      <c r="L29" s="160">
        <v>-1481000</v>
      </c>
    </row>
    <row r="30" spans="1:12" ht="16.7" customHeight="1" x14ac:dyDescent="0.2">
      <c r="A30" s="2"/>
      <c r="B30" s="309" t="s">
        <v>70</v>
      </c>
      <c r="C30" s="309"/>
      <c r="D30" s="309"/>
      <c r="E30" s="309"/>
      <c r="F30" s="309"/>
      <c r="G30" s="309"/>
      <c r="H30" s="309"/>
      <c r="J30" s="94"/>
      <c r="L30" s="94"/>
    </row>
    <row r="31" spans="1:12" ht="16.7" customHeight="1" x14ac:dyDescent="0.2">
      <c r="A31" s="2"/>
      <c r="B31" s="88"/>
      <c r="C31" s="154"/>
      <c r="D31" s="154"/>
      <c r="E31" s="154"/>
      <c r="F31" s="154"/>
      <c r="G31" s="154"/>
      <c r="H31" s="154"/>
      <c r="I31" s="154"/>
      <c r="J31" s="154"/>
      <c r="K31" s="154"/>
      <c r="L31" s="154"/>
    </row>
    <row r="32" spans="1:12" ht="16.7" customHeight="1" thickBot="1" x14ac:dyDescent="0.25">
      <c r="A32" s="2"/>
      <c r="B32" s="5" t="s">
        <v>71</v>
      </c>
      <c r="C32" s="161"/>
      <c r="D32" s="161"/>
      <c r="E32" s="161"/>
      <c r="F32" s="161"/>
      <c r="G32" s="161"/>
      <c r="H32" s="161"/>
      <c r="I32" s="154"/>
      <c r="J32" s="161"/>
      <c r="K32" s="161"/>
      <c r="L32" s="161"/>
    </row>
    <row r="33" spans="1:12" ht="16.7" customHeight="1" x14ac:dyDescent="0.2">
      <c r="A33" s="2"/>
      <c r="B33" s="10" t="s">
        <v>72</v>
      </c>
      <c r="C33" s="162">
        <v>128450000</v>
      </c>
      <c r="D33" s="162">
        <v>128970000</v>
      </c>
      <c r="E33" s="162">
        <v>129331000</v>
      </c>
      <c r="F33" s="162">
        <v>128568000</v>
      </c>
      <c r="G33" s="162">
        <v>128233000</v>
      </c>
      <c r="H33" s="107">
        <v>128717000</v>
      </c>
      <c r="I33" s="154"/>
      <c r="J33" s="108">
        <v>125139073</v>
      </c>
      <c r="K33" s="94"/>
      <c r="L33" s="110">
        <v>128731488</v>
      </c>
    </row>
    <row r="34" spans="1:12" ht="16.7" customHeight="1" thickBot="1" x14ac:dyDescent="0.25">
      <c r="A34" s="2"/>
      <c r="B34" s="163" t="s">
        <v>73</v>
      </c>
      <c r="C34" s="164">
        <v>130898000</v>
      </c>
      <c r="D34" s="164">
        <v>131981000</v>
      </c>
      <c r="E34" s="164">
        <v>132640000</v>
      </c>
      <c r="F34" s="164">
        <v>131127000</v>
      </c>
      <c r="G34" s="164">
        <v>131463000</v>
      </c>
      <c r="H34" s="165">
        <v>131521000</v>
      </c>
      <c r="J34" s="166">
        <v>128455839</v>
      </c>
      <c r="K34" s="1"/>
      <c r="L34" s="167">
        <v>131668212</v>
      </c>
    </row>
    <row r="35" spans="1:12" ht="16.7" customHeight="1" x14ac:dyDescent="0.2">
      <c r="A35" s="2"/>
      <c r="B35" s="49"/>
      <c r="C35" s="95"/>
      <c r="D35" s="95"/>
      <c r="E35" s="95"/>
      <c r="F35" s="95"/>
      <c r="G35" s="95"/>
      <c r="H35" s="95"/>
      <c r="I35" s="95"/>
      <c r="J35" s="95"/>
      <c r="K35" s="95"/>
      <c r="L35" s="95"/>
    </row>
    <row r="36" spans="1:12" ht="16.7" customHeight="1" thickBot="1" x14ac:dyDescent="0.25">
      <c r="A36" s="2"/>
      <c r="B36" s="5" t="s">
        <v>74</v>
      </c>
      <c r="C36" s="161"/>
      <c r="D36" s="161"/>
      <c r="E36" s="161"/>
      <c r="F36" s="161"/>
      <c r="G36" s="161"/>
      <c r="H36" s="161"/>
      <c r="I36" s="161"/>
      <c r="J36" s="161"/>
      <c r="K36" s="161"/>
      <c r="L36" s="161"/>
    </row>
    <row r="37" spans="1:12" ht="16.7" customHeight="1" x14ac:dyDescent="0.2">
      <c r="A37" s="2"/>
      <c r="B37" s="10" t="s">
        <v>72</v>
      </c>
      <c r="C37" s="173">
        <v>2.3145244936714899E-2</v>
      </c>
      <c r="D37" s="173">
        <v>-3.4542975881636802E-2</v>
      </c>
      <c r="E37" s="173">
        <v>-6.1006297721093901E-2</v>
      </c>
      <c r="F37" s="173">
        <v>-9.0504656797490105E-2</v>
      </c>
      <c r="G37" s="173">
        <v>-3.7962039566879303E-2</v>
      </c>
      <c r="H37" s="174">
        <v>-1.7961949567631301E-2</v>
      </c>
      <c r="J37" s="175">
        <v>-5.7376164197732199E-2</v>
      </c>
      <c r="K37" s="1"/>
      <c r="L37" s="176">
        <v>-1.15045667770111E-2</v>
      </c>
    </row>
    <row r="38" spans="1:12" ht="16.7" customHeight="1" thickBot="1" x14ac:dyDescent="0.25">
      <c r="A38" s="2"/>
      <c r="B38" s="163" t="s">
        <v>75</v>
      </c>
      <c r="C38" s="177">
        <v>2.2712313144814301E-2</v>
      </c>
      <c r="D38" s="177">
        <v>-3.4542975881636802E-2</v>
      </c>
      <c r="E38" s="177">
        <v>-6.1006297721093901E-2</v>
      </c>
      <c r="F38" s="177">
        <v>-9.0504656797490105E-2</v>
      </c>
      <c r="G38" s="177">
        <v>-3.7962039566879303E-2</v>
      </c>
      <c r="H38" s="178">
        <v>-1.7961949567631301E-2</v>
      </c>
      <c r="J38" s="179">
        <v>-5.7376164197732199E-2</v>
      </c>
      <c r="K38" s="1"/>
      <c r="L38" s="180">
        <v>-1.15045667770111E-2</v>
      </c>
    </row>
    <row r="39" spans="1:12" ht="16.7" customHeight="1" x14ac:dyDescent="0.2">
      <c r="A39" s="2"/>
      <c r="B39" s="309" t="s">
        <v>76</v>
      </c>
      <c r="C39" s="309"/>
      <c r="D39" s="309"/>
      <c r="E39" s="309"/>
      <c r="F39" s="309"/>
      <c r="G39" s="309"/>
      <c r="H39" s="309"/>
      <c r="J39" s="94"/>
      <c r="L39" s="94"/>
    </row>
    <row r="40" spans="1:12" ht="16.7" customHeight="1" x14ac:dyDescent="0.2">
      <c r="A40" s="2"/>
      <c r="B40" s="310"/>
      <c r="C40" s="310"/>
      <c r="D40" s="310"/>
      <c r="E40" s="310"/>
      <c r="F40" s="310"/>
      <c r="G40" s="310"/>
      <c r="H40" s="310"/>
    </row>
    <row r="41" spans="1:12" ht="16.7" customHeight="1" x14ac:dyDescent="0.2">
      <c r="A41" s="2"/>
      <c r="B41" s="181"/>
      <c r="C41" s="2"/>
      <c r="D41" s="2"/>
      <c r="E41" s="2"/>
      <c r="F41" s="2"/>
      <c r="G41" s="2"/>
      <c r="H41" s="2"/>
    </row>
  </sheetData>
  <mergeCells count="3">
    <mergeCell ref="B2:F2"/>
    <mergeCell ref="B30:H30"/>
    <mergeCell ref="B39:H40"/>
  </mergeCells>
  <pageMargins left="0.75" right="0.75" top="1" bottom="1" header="0.5" footer="0.5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9"/>
  <sheetViews>
    <sheetView showGridLines="0" showRuler="0" workbookViewId="0"/>
  </sheetViews>
  <sheetFormatPr defaultColWidth="13.42578125" defaultRowHeight="12.75" x14ac:dyDescent="0.2"/>
  <cols>
    <col min="2" max="2" width="69.5703125" customWidth="1"/>
    <col min="3" max="6" width="12.85546875" customWidth="1"/>
  </cols>
  <sheetData>
    <row r="1" spans="1:6" ht="16.7" customHeight="1" x14ac:dyDescent="0.2">
      <c r="A1" s="2"/>
      <c r="B1" s="2"/>
      <c r="C1" s="2"/>
      <c r="D1" s="2"/>
      <c r="E1" s="2"/>
      <c r="F1" s="2"/>
    </row>
    <row r="2" spans="1:6" ht="23.25" customHeight="1" x14ac:dyDescent="0.3">
      <c r="A2" s="2"/>
      <c r="B2" s="3" t="s">
        <v>54</v>
      </c>
      <c r="C2" s="2"/>
      <c r="D2" s="2"/>
      <c r="E2" s="2"/>
      <c r="F2" s="2"/>
    </row>
    <row r="3" spans="1:6" ht="16.7" customHeight="1" x14ac:dyDescent="0.2">
      <c r="A3" s="2"/>
      <c r="B3" s="4" t="str">
        <f>'1. Key figures table'!$B$3</f>
        <v>Second quarter and half year 2024 results</v>
      </c>
      <c r="C3" s="2"/>
      <c r="D3" s="2"/>
      <c r="E3" s="2"/>
      <c r="F3" s="2"/>
    </row>
    <row r="4" spans="1:6" ht="16.7" customHeight="1" x14ac:dyDescent="0.2">
      <c r="A4" s="2"/>
      <c r="B4" s="5"/>
      <c r="C4" s="73"/>
      <c r="D4" s="73"/>
      <c r="E4" s="73"/>
      <c r="F4" s="73"/>
    </row>
    <row r="5" spans="1:6" ht="27.6" customHeight="1" x14ac:dyDescent="0.2">
      <c r="A5" s="98"/>
      <c r="B5" s="6" t="s">
        <v>30</v>
      </c>
      <c r="C5" s="102" t="str">
        <f>'1. Key figures table'!C6&amp;" Unaudited"</f>
        <v>Q2 '24 Unaudited</v>
      </c>
      <c r="D5" s="8" t="str">
        <f>'1. Key figures table'!D6&amp;" Unaudited"</f>
        <v>Q2 '23 Unaudited</v>
      </c>
      <c r="E5" s="102" t="str">
        <f>'1. Key figures table'!F6&amp;" Unaudited"</f>
        <v>H1 '24 Unaudited</v>
      </c>
      <c r="F5" s="8" t="str">
        <f>'1. Key figures table'!G6&amp;" Unaudited"</f>
        <v>H1 '23 Unaudited</v>
      </c>
    </row>
    <row r="6" spans="1:6" ht="16.7" customHeight="1" x14ac:dyDescent="0.2">
      <c r="A6" s="2"/>
      <c r="B6" s="182" t="s">
        <v>77</v>
      </c>
      <c r="C6" s="107">
        <v>-2312000</v>
      </c>
      <c r="D6" s="12">
        <v>-4455000</v>
      </c>
      <c r="E6" s="107">
        <v>-7180000</v>
      </c>
      <c r="F6" s="12">
        <v>-1481000</v>
      </c>
    </row>
    <row r="7" spans="1:6" ht="16.7" customHeight="1" x14ac:dyDescent="0.2">
      <c r="A7" s="2"/>
      <c r="B7" s="137"/>
      <c r="C7" s="155"/>
      <c r="D7" s="184"/>
      <c r="E7" s="155"/>
      <c r="F7" s="184"/>
    </row>
    <row r="8" spans="1:6" ht="16.7" customHeight="1" x14ac:dyDescent="0.2">
      <c r="A8" s="2"/>
      <c r="B8" s="88" t="s">
        <v>78</v>
      </c>
      <c r="C8" s="185"/>
      <c r="D8" s="186"/>
      <c r="E8" s="185"/>
      <c r="F8" s="186"/>
    </row>
    <row r="9" spans="1:6" ht="16.7" customHeight="1" x14ac:dyDescent="0.2">
      <c r="A9" s="2"/>
      <c r="B9" s="115" t="s">
        <v>79</v>
      </c>
      <c r="C9" s="155"/>
      <c r="D9" s="184"/>
      <c r="E9" s="155"/>
      <c r="F9" s="184"/>
    </row>
    <row r="10" spans="1:6" ht="16.7" customHeight="1" x14ac:dyDescent="0.2">
      <c r="A10" s="2"/>
      <c r="B10" s="1" t="s">
        <v>80</v>
      </c>
      <c r="C10" s="138"/>
      <c r="D10" s="17">
        <v>120000</v>
      </c>
      <c r="E10" s="138"/>
      <c r="F10" s="17">
        <v>120000</v>
      </c>
    </row>
    <row r="11" spans="1:6" ht="16.7" customHeight="1" x14ac:dyDescent="0.2">
      <c r="A11" s="2"/>
      <c r="B11" s="1" t="s">
        <v>81</v>
      </c>
      <c r="C11" s="138"/>
      <c r="D11" s="17"/>
      <c r="E11" s="138"/>
      <c r="F11" s="17">
        <v>995000</v>
      </c>
    </row>
    <row r="12" spans="1:6" ht="16.7" customHeight="1" x14ac:dyDescent="0.2">
      <c r="A12" s="2"/>
      <c r="C12" s="155"/>
      <c r="D12" s="184"/>
      <c r="E12" s="155"/>
      <c r="F12" s="184"/>
    </row>
    <row r="13" spans="1:6" ht="16.7" customHeight="1" x14ac:dyDescent="0.2">
      <c r="A13" s="2"/>
      <c r="B13" s="115" t="s">
        <v>82</v>
      </c>
      <c r="C13" s="155"/>
      <c r="D13" s="184"/>
      <c r="E13" s="155"/>
      <c r="F13" s="184"/>
    </row>
    <row r="14" spans="1:6" ht="16.7" customHeight="1" x14ac:dyDescent="0.2">
      <c r="A14" s="2"/>
      <c r="B14" s="1" t="s">
        <v>83</v>
      </c>
      <c r="C14" s="138">
        <v>957000</v>
      </c>
      <c r="D14" s="17">
        <v>663000</v>
      </c>
      <c r="E14" s="138">
        <v>957000</v>
      </c>
      <c r="F14" s="17">
        <v>-440000</v>
      </c>
    </row>
    <row r="15" spans="1:6" ht="16.7" customHeight="1" x14ac:dyDescent="0.2">
      <c r="A15" s="2"/>
      <c r="B15" s="30" t="s">
        <v>84</v>
      </c>
      <c r="C15" s="125">
        <v>957000</v>
      </c>
      <c r="D15" s="32">
        <v>783000</v>
      </c>
      <c r="E15" s="125">
        <v>957000</v>
      </c>
      <c r="F15" s="32">
        <v>675000</v>
      </c>
    </row>
    <row r="16" spans="1:6" ht="16.7" customHeight="1" x14ac:dyDescent="0.2">
      <c r="A16" s="2"/>
      <c r="B16" s="50"/>
      <c r="C16" s="145"/>
      <c r="D16" s="44"/>
      <c r="E16" s="145"/>
      <c r="F16" s="44"/>
    </row>
    <row r="17" spans="1:6" ht="16.7" customHeight="1" x14ac:dyDescent="0.2">
      <c r="A17" s="2"/>
      <c r="B17" s="51" t="s">
        <v>85</v>
      </c>
      <c r="C17" s="158">
        <v>-1355000</v>
      </c>
      <c r="D17" s="53">
        <v>-3672000</v>
      </c>
      <c r="E17" s="158">
        <v>-6223000</v>
      </c>
      <c r="F17" s="53">
        <v>-806000</v>
      </c>
    </row>
    <row r="18" spans="1:6" ht="16.7" customHeight="1" x14ac:dyDescent="0.2">
      <c r="A18" s="2"/>
      <c r="B18" s="10"/>
      <c r="C18" s="168"/>
      <c r="D18" s="93"/>
      <c r="E18" s="168"/>
      <c r="F18" s="93"/>
    </row>
    <row r="19" spans="1:6" ht="16.7" customHeight="1" x14ac:dyDescent="0.2">
      <c r="A19" s="2"/>
      <c r="B19" s="137" t="s">
        <v>86</v>
      </c>
      <c r="C19" s="155"/>
      <c r="D19" s="184"/>
      <c r="E19" s="155"/>
      <c r="F19" s="184"/>
    </row>
    <row r="20" spans="1:6" ht="16.7" customHeight="1" x14ac:dyDescent="0.2">
      <c r="A20" s="2"/>
      <c r="B20" s="137" t="s">
        <v>87</v>
      </c>
      <c r="C20" s="138">
        <v>-1355000</v>
      </c>
      <c r="D20" s="17">
        <v>-3672000</v>
      </c>
      <c r="E20" s="138">
        <v>-6223000</v>
      </c>
      <c r="F20" s="17">
        <v>-806000</v>
      </c>
    </row>
    <row r="21" spans="1:6" ht="16.7" customHeight="1" x14ac:dyDescent="0.2">
      <c r="A21" s="2"/>
      <c r="B21" s="50" t="s">
        <v>88</v>
      </c>
      <c r="C21" s="122"/>
      <c r="D21" s="22"/>
      <c r="E21" s="122"/>
      <c r="F21" s="22"/>
    </row>
    <row r="22" spans="1:6" ht="16.7" customHeight="1" x14ac:dyDescent="0.2">
      <c r="A22" s="2"/>
      <c r="B22" s="51" t="s">
        <v>85</v>
      </c>
      <c r="C22" s="158">
        <v>-1355000</v>
      </c>
      <c r="D22" s="53">
        <v>-3672000</v>
      </c>
      <c r="E22" s="158">
        <v>-6223000</v>
      </c>
      <c r="F22" s="53">
        <v>-806000</v>
      </c>
    </row>
    <row r="23" spans="1:6" ht="16.7" customHeight="1" x14ac:dyDescent="0.2">
      <c r="A23" s="2"/>
      <c r="B23" s="311" t="s">
        <v>89</v>
      </c>
      <c r="C23" s="311"/>
      <c r="D23" s="311"/>
      <c r="E23" s="311"/>
      <c r="F23" s="311"/>
    </row>
    <row r="24" spans="1:6" ht="16.7" customHeight="1" x14ac:dyDescent="0.2">
      <c r="A24" s="2"/>
      <c r="B24" s="312" t="s">
        <v>90</v>
      </c>
      <c r="C24" s="312"/>
      <c r="D24" s="312"/>
      <c r="E24" s="312"/>
      <c r="F24" s="312"/>
    </row>
    <row r="25" spans="1:6" ht="16.7" customHeight="1" x14ac:dyDescent="0.2">
      <c r="A25" s="2"/>
      <c r="E25" s="184"/>
      <c r="F25" s="184"/>
    </row>
    <row r="26" spans="1:6" ht="16.7" customHeight="1" x14ac:dyDescent="0.2">
      <c r="A26" s="2"/>
      <c r="B26" s="2"/>
      <c r="C26" s="2"/>
      <c r="D26" s="2"/>
      <c r="E26" s="2"/>
      <c r="F26" s="2"/>
    </row>
    <row r="27" spans="1:6" ht="16.7" customHeight="1" x14ac:dyDescent="0.2"/>
    <row r="28" spans="1:6" ht="16.7" customHeight="1" x14ac:dyDescent="0.2"/>
    <row r="29" spans="1:6" ht="16.7" customHeight="1" x14ac:dyDescent="0.2"/>
    <row r="30" spans="1:6" ht="16.7" customHeight="1" x14ac:dyDescent="0.2"/>
    <row r="31" spans="1:6" ht="16.7" customHeight="1" x14ac:dyDescent="0.2"/>
    <row r="32" spans="1:6" ht="16.7" customHeight="1" x14ac:dyDescent="0.2"/>
    <row r="33" ht="16.7" customHeight="1" x14ac:dyDescent="0.2"/>
    <row r="34" ht="16.7" customHeight="1" x14ac:dyDescent="0.2"/>
    <row r="35" ht="16.7" customHeight="1" x14ac:dyDescent="0.2"/>
    <row r="36" ht="16.7" customHeight="1" x14ac:dyDescent="0.2"/>
    <row r="37" ht="16.7" customHeight="1" x14ac:dyDescent="0.2"/>
    <row r="38" ht="16.7" customHeight="1" x14ac:dyDescent="0.2"/>
    <row r="39" ht="16.7" customHeight="1" x14ac:dyDescent="0.2"/>
  </sheetData>
  <mergeCells count="2">
    <mergeCell ref="B23:F23"/>
    <mergeCell ref="B24:F24"/>
  </mergeCells>
  <pageMargins left="0.75" right="0.75" top="1" bottom="1" header="0.5" footer="0.5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8"/>
  <sheetViews>
    <sheetView showGridLines="0" showRuler="0" workbookViewId="0"/>
  </sheetViews>
  <sheetFormatPr defaultColWidth="13.42578125" defaultRowHeight="12.75" x14ac:dyDescent="0.2"/>
  <cols>
    <col min="2" max="2" width="47.5703125" customWidth="1"/>
    <col min="3" max="9" width="10.42578125" customWidth="1"/>
  </cols>
  <sheetData>
    <row r="1" spans="1:10" ht="16.7" customHeight="1" x14ac:dyDescent="0.2">
      <c r="A1" s="2"/>
      <c r="B1" s="2"/>
      <c r="C1" s="2"/>
      <c r="D1" s="2"/>
      <c r="E1" s="2"/>
      <c r="F1" s="2"/>
    </row>
    <row r="2" spans="1:10" ht="23.25" customHeight="1" x14ac:dyDescent="0.3">
      <c r="A2" s="2"/>
      <c r="B2" s="308" t="s">
        <v>91</v>
      </c>
      <c r="C2" s="308"/>
      <c r="D2" s="308"/>
      <c r="E2" s="308"/>
      <c r="F2" s="2"/>
    </row>
    <row r="3" spans="1:10" ht="16.7" customHeight="1" x14ac:dyDescent="0.2">
      <c r="A3" s="2"/>
      <c r="B3" s="187" t="str">
        <f>'1. Key figures table'!$B$3</f>
        <v>Second quarter and half year 2024 results</v>
      </c>
      <c r="C3" s="2"/>
      <c r="D3" s="2"/>
      <c r="E3" s="2"/>
      <c r="F3" s="2"/>
    </row>
    <row r="4" spans="1:10" ht="16.7" customHeight="1" x14ac:dyDescent="0.2">
      <c r="A4" s="2"/>
      <c r="B4" s="5"/>
      <c r="C4" s="73"/>
      <c r="D4" s="73"/>
      <c r="E4" s="73"/>
      <c r="F4" s="73"/>
    </row>
    <row r="5" spans="1:10" ht="16.7" customHeight="1" x14ac:dyDescent="0.2">
      <c r="A5" s="98"/>
      <c r="B5" s="188" t="s">
        <v>30</v>
      </c>
      <c r="C5" s="76" t="s">
        <v>92</v>
      </c>
      <c r="D5" s="76" t="s">
        <v>93</v>
      </c>
      <c r="E5" s="76" t="s">
        <v>94</v>
      </c>
      <c r="F5" s="76" t="s">
        <v>95</v>
      </c>
      <c r="G5" s="76" t="s">
        <v>96</v>
      </c>
      <c r="H5" s="76" t="s">
        <v>97</v>
      </c>
      <c r="I5" s="189" t="s">
        <v>98</v>
      </c>
      <c r="J5" s="1"/>
    </row>
    <row r="6" spans="1:10" ht="16.7" customHeight="1" x14ac:dyDescent="0.2">
      <c r="A6" s="2"/>
      <c r="B6" s="10" t="s">
        <v>99</v>
      </c>
      <c r="C6" s="12">
        <v>192294000</v>
      </c>
      <c r="D6" s="12">
        <v>192294000</v>
      </c>
      <c r="E6" s="12">
        <v>192294000</v>
      </c>
      <c r="F6" s="12">
        <v>192294000</v>
      </c>
      <c r="G6" s="12">
        <v>192294000</v>
      </c>
      <c r="H6" s="12">
        <v>192294000</v>
      </c>
      <c r="I6" s="107">
        <v>192294000</v>
      </c>
    </row>
    <row r="7" spans="1:10" ht="16.7" customHeight="1" x14ac:dyDescent="0.2">
      <c r="A7" s="2"/>
      <c r="B7" s="190" t="s">
        <v>100</v>
      </c>
      <c r="C7" s="17">
        <v>42917000</v>
      </c>
      <c r="D7" s="17">
        <v>36534000</v>
      </c>
      <c r="E7" s="17">
        <v>30427000</v>
      </c>
      <c r="F7" s="17">
        <v>25170000</v>
      </c>
      <c r="G7" s="17">
        <v>20275000</v>
      </c>
      <c r="H7" s="17">
        <v>15828000</v>
      </c>
      <c r="I7" s="138">
        <v>11392000</v>
      </c>
    </row>
    <row r="8" spans="1:10" ht="16.7" customHeight="1" x14ac:dyDescent="0.2">
      <c r="A8" s="2"/>
      <c r="B8" s="190" t="s">
        <v>101</v>
      </c>
      <c r="C8" s="17">
        <v>21645000</v>
      </c>
      <c r="D8" s="17">
        <v>20502000</v>
      </c>
      <c r="E8" s="17">
        <v>21381000</v>
      </c>
      <c r="F8" s="17">
        <v>23829000</v>
      </c>
      <c r="G8" s="17">
        <v>24313000</v>
      </c>
      <c r="H8" s="17">
        <v>23230000</v>
      </c>
      <c r="I8" s="138">
        <v>22308000</v>
      </c>
    </row>
    <row r="9" spans="1:10" ht="16.7" customHeight="1" x14ac:dyDescent="0.2">
      <c r="A9" s="2"/>
      <c r="B9" s="190" t="s">
        <v>102</v>
      </c>
      <c r="C9" s="17">
        <v>35815000</v>
      </c>
      <c r="D9" s="17">
        <v>31795000</v>
      </c>
      <c r="E9" s="17">
        <v>48173000</v>
      </c>
      <c r="F9" s="17">
        <v>46432000</v>
      </c>
      <c r="G9" s="17">
        <v>44624000</v>
      </c>
      <c r="H9" s="17">
        <v>44759000</v>
      </c>
      <c r="I9" s="138">
        <v>44316000</v>
      </c>
    </row>
    <row r="10" spans="1:10" ht="16.7" customHeight="1" x14ac:dyDescent="0.2">
      <c r="A10" s="2"/>
      <c r="B10" s="190" t="s">
        <v>103</v>
      </c>
      <c r="C10" s="17">
        <v>23737000</v>
      </c>
      <c r="D10" s="17">
        <v>26416000</v>
      </c>
      <c r="E10" s="17">
        <v>25269000</v>
      </c>
      <c r="F10" s="17">
        <v>25850000</v>
      </c>
      <c r="G10" s="17">
        <v>24384000</v>
      </c>
      <c r="H10" s="17">
        <v>25419000</v>
      </c>
      <c r="I10" s="138">
        <v>22419000</v>
      </c>
    </row>
    <row r="11" spans="1:10" ht="16.7" customHeight="1" x14ac:dyDescent="0.2">
      <c r="A11" s="2"/>
      <c r="B11" s="190" t="s">
        <v>104</v>
      </c>
      <c r="C11" s="17">
        <v>13814000</v>
      </c>
      <c r="D11" s="17"/>
      <c r="E11" s="17"/>
      <c r="F11" s="17"/>
      <c r="G11" s="17"/>
      <c r="H11" s="17"/>
      <c r="I11" s="138"/>
    </row>
    <row r="12" spans="1:10" ht="16.7" customHeight="1" x14ac:dyDescent="0.2">
      <c r="A12" s="2"/>
      <c r="B12" s="191" t="s">
        <v>105</v>
      </c>
      <c r="C12" s="22">
        <v>1158000</v>
      </c>
      <c r="D12" s="22">
        <v>1282000</v>
      </c>
      <c r="E12" s="22">
        <v>1003000</v>
      </c>
      <c r="F12" s="22">
        <v>1007000</v>
      </c>
      <c r="G12" s="22">
        <v>1206000</v>
      </c>
      <c r="H12" s="22">
        <v>1122000</v>
      </c>
      <c r="I12" s="122">
        <v>1211000</v>
      </c>
    </row>
    <row r="13" spans="1:10" ht="16.7" customHeight="1" x14ac:dyDescent="0.2">
      <c r="A13" s="2"/>
      <c r="B13" s="192" t="s">
        <v>106</v>
      </c>
      <c r="C13" s="32">
        <v>331380000</v>
      </c>
      <c r="D13" s="32">
        <v>308823000</v>
      </c>
      <c r="E13" s="32">
        <v>318547000</v>
      </c>
      <c r="F13" s="32">
        <v>314582000</v>
      </c>
      <c r="G13" s="32">
        <v>307096000</v>
      </c>
      <c r="H13" s="32">
        <v>302652000</v>
      </c>
      <c r="I13" s="125">
        <v>293940000</v>
      </c>
    </row>
    <row r="14" spans="1:10" ht="6.6" customHeight="1" x14ac:dyDescent="0.2">
      <c r="A14" s="2"/>
      <c r="B14" s="193"/>
      <c r="C14" s="184"/>
      <c r="D14" s="184"/>
      <c r="E14" s="184"/>
      <c r="F14" s="184"/>
      <c r="G14" s="184"/>
      <c r="H14" s="184"/>
      <c r="I14" s="155"/>
    </row>
    <row r="15" spans="1:10" ht="16.7" customHeight="1" x14ac:dyDescent="0.2">
      <c r="A15" s="2"/>
      <c r="B15" s="190" t="s">
        <v>107</v>
      </c>
      <c r="C15" s="17">
        <v>14660000</v>
      </c>
      <c r="D15" s="17">
        <v>14002000</v>
      </c>
      <c r="E15" s="17">
        <v>12550000</v>
      </c>
      <c r="F15" s="17">
        <v>14140000</v>
      </c>
      <c r="G15" s="17">
        <v>14823000</v>
      </c>
      <c r="H15" s="17">
        <v>15105000</v>
      </c>
      <c r="I15" s="138">
        <v>11666000</v>
      </c>
    </row>
    <row r="16" spans="1:10" ht="16.7" customHeight="1" x14ac:dyDescent="0.2">
      <c r="A16" s="2"/>
      <c r="B16" s="190" t="s">
        <v>108</v>
      </c>
      <c r="C16" s="17">
        <v>65743000</v>
      </c>
      <c r="D16" s="17">
        <v>69192000</v>
      </c>
      <c r="E16" s="17">
        <v>76470000</v>
      </c>
      <c r="F16" s="17">
        <v>77096000</v>
      </c>
      <c r="G16" s="17">
        <v>69156000</v>
      </c>
      <c r="H16" s="17">
        <v>73473000</v>
      </c>
      <c r="I16" s="138">
        <v>73089000</v>
      </c>
    </row>
    <row r="17" spans="1:9" ht="16.7" customHeight="1" x14ac:dyDescent="0.2">
      <c r="A17" s="2"/>
      <c r="B17" s="190" t="s">
        <v>109</v>
      </c>
      <c r="C17" s="17">
        <v>48298000</v>
      </c>
      <c r="D17" s="17">
        <v>46177000</v>
      </c>
      <c r="E17" s="17">
        <v>51589000</v>
      </c>
      <c r="F17" s="17">
        <v>47458000</v>
      </c>
      <c r="G17" s="17">
        <v>42778000</v>
      </c>
      <c r="H17" s="17">
        <v>43768000</v>
      </c>
      <c r="I17" s="138">
        <v>48322000</v>
      </c>
    </row>
    <row r="18" spans="1:9" ht="16.7" customHeight="1" x14ac:dyDescent="0.2">
      <c r="A18" s="2"/>
      <c r="B18" s="190" t="s">
        <v>103</v>
      </c>
      <c r="C18" s="17">
        <v>6890000</v>
      </c>
      <c r="D18" s="17">
        <v>6390000</v>
      </c>
      <c r="E18" s="17">
        <v>9363000</v>
      </c>
      <c r="F18" s="17">
        <v>7628000</v>
      </c>
      <c r="G18" s="17">
        <v>10635000</v>
      </c>
      <c r="H18" s="17">
        <v>11392000</v>
      </c>
      <c r="I18" s="138">
        <v>5323000</v>
      </c>
    </row>
    <row r="19" spans="1:9" ht="16.7" customHeight="1" x14ac:dyDescent="0.2">
      <c r="A19" s="2"/>
      <c r="B19" s="190" t="s">
        <v>110</v>
      </c>
      <c r="C19" s="17">
        <v>36803000</v>
      </c>
      <c r="D19" s="17">
        <v>37309000</v>
      </c>
      <c r="E19" s="17">
        <v>33260000</v>
      </c>
      <c r="F19" s="17">
        <v>26117000</v>
      </c>
      <c r="G19" s="17">
        <v>36209000</v>
      </c>
      <c r="H19" s="17">
        <v>40783000</v>
      </c>
      <c r="I19" s="138">
        <v>35877000</v>
      </c>
    </row>
    <row r="20" spans="1:9" ht="16.7" customHeight="1" x14ac:dyDescent="0.2">
      <c r="A20" s="2"/>
      <c r="B20" s="190" t="s">
        <v>111</v>
      </c>
      <c r="C20" s="17">
        <v>171000000</v>
      </c>
      <c r="D20" s="17">
        <v>231753000</v>
      </c>
      <c r="E20" s="17">
        <v>127745000</v>
      </c>
      <c r="F20" s="17">
        <v>235854000</v>
      </c>
      <c r="G20" s="17">
        <v>227662000</v>
      </c>
      <c r="H20" s="17">
        <v>224225000</v>
      </c>
      <c r="I20" s="138">
        <v>204941000</v>
      </c>
    </row>
    <row r="21" spans="1:9" ht="16.7" customHeight="1" x14ac:dyDescent="0.2">
      <c r="A21" s="2"/>
      <c r="B21" s="191" t="s">
        <v>112</v>
      </c>
      <c r="C21" s="22">
        <v>132729000</v>
      </c>
      <c r="D21" s="22">
        <v>89496000</v>
      </c>
      <c r="E21" s="22">
        <v>188314000</v>
      </c>
      <c r="F21" s="22">
        <v>89573000</v>
      </c>
      <c r="G21" s="22">
        <v>87532000</v>
      </c>
      <c r="H21" s="22">
        <v>59632000</v>
      </c>
      <c r="I21" s="122">
        <v>53182000</v>
      </c>
    </row>
    <row r="22" spans="1:9" ht="16.7" customHeight="1" x14ac:dyDescent="0.2">
      <c r="A22" s="2"/>
      <c r="B22" s="194" t="s">
        <v>113</v>
      </c>
      <c r="C22" s="32">
        <v>476123000</v>
      </c>
      <c r="D22" s="32">
        <v>494319000</v>
      </c>
      <c r="E22" s="32">
        <v>499291000</v>
      </c>
      <c r="F22" s="32">
        <v>497866000</v>
      </c>
      <c r="G22" s="32">
        <v>488795000</v>
      </c>
      <c r="H22" s="32">
        <v>468378000</v>
      </c>
      <c r="I22" s="125">
        <v>432400000</v>
      </c>
    </row>
    <row r="23" spans="1:9" ht="6.6" customHeight="1" x14ac:dyDescent="0.2">
      <c r="A23" s="2"/>
      <c r="B23" s="195"/>
      <c r="C23" s="44"/>
      <c r="D23" s="44"/>
      <c r="E23" s="44"/>
      <c r="F23" s="44"/>
      <c r="G23" s="44"/>
      <c r="H23" s="44"/>
      <c r="I23" s="145"/>
    </row>
    <row r="24" spans="1:9" ht="16.7" customHeight="1" x14ac:dyDescent="0.2">
      <c r="A24" s="2"/>
      <c r="B24" s="196" t="s">
        <v>114</v>
      </c>
      <c r="C24" s="53">
        <v>807503000</v>
      </c>
      <c r="D24" s="53">
        <v>803142000</v>
      </c>
      <c r="E24" s="53">
        <v>817838000</v>
      </c>
      <c r="F24" s="53">
        <v>812448000</v>
      </c>
      <c r="G24" s="53">
        <v>795891000</v>
      </c>
      <c r="H24" s="53">
        <v>771030000</v>
      </c>
      <c r="I24" s="158">
        <v>726340000</v>
      </c>
    </row>
    <row r="25" spans="1:9" ht="6.6" customHeight="1" x14ac:dyDescent="0.2">
      <c r="A25" s="2"/>
      <c r="B25" s="197"/>
      <c r="C25" s="58"/>
      <c r="D25" s="58"/>
      <c r="E25" s="58"/>
      <c r="F25" s="58"/>
      <c r="G25" s="58"/>
      <c r="H25" s="58"/>
      <c r="I25" s="198"/>
    </row>
    <row r="26" spans="1:9" ht="16.7" customHeight="1" x14ac:dyDescent="0.2">
      <c r="A26" s="2"/>
      <c r="B26" s="193" t="s">
        <v>115</v>
      </c>
      <c r="C26" s="141">
        <v>199606000</v>
      </c>
      <c r="D26" s="141">
        <v>206815000</v>
      </c>
      <c r="E26" s="141">
        <v>208014000</v>
      </c>
      <c r="F26" s="141">
        <v>202829000</v>
      </c>
      <c r="G26" s="141">
        <v>181588000</v>
      </c>
      <c r="H26" s="141">
        <v>159654000</v>
      </c>
      <c r="I26" s="142">
        <v>143086000</v>
      </c>
    </row>
    <row r="27" spans="1:9" ht="6.6" customHeight="1" x14ac:dyDescent="0.2">
      <c r="A27" s="2"/>
      <c r="B27" s="199"/>
      <c r="C27" s="184"/>
      <c r="D27" s="184"/>
      <c r="E27" s="184"/>
      <c r="F27" s="184"/>
      <c r="G27" s="184"/>
      <c r="H27" s="184"/>
      <c r="I27" s="155"/>
    </row>
    <row r="28" spans="1:9" ht="16.7" customHeight="1" x14ac:dyDescent="0.2">
      <c r="A28" s="2"/>
      <c r="B28" s="190" t="s">
        <v>116</v>
      </c>
      <c r="C28" s="17">
        <v>26654000</v>
      </c>
      <c r="D28" s="17">
        <v>25248000</v>
      </c>
      <c r="E28" s="17">
        <v>41320000</v>
      </c>
      <c r="F28" s="17">
        <v>39956000</v>
      </c>
      <c r="G28" s="17">
        <v>38441000</v>
      </c>
      <c r="H28" s="17">
        <v>39041000</v>
      </c>
      <c r="I28" s="138">
        <v>37852000</v>
      </c>
    </row>
    <row r="29" spans="1:9" ht="16.7" customHeight="1" x14ac:dyDescent="0.2">
      <c r="A29" s="2"/>
      <c r="B29" s="190" t="s">
        <v>117</v>
      </c>
      <c r="C29" s="17">
        <v>2404000</v>
      </c>
      <c r="D29" s="17">
        <v>1281000</v>
      </c>
      <c r="E29" s="17">
        <v>692000</v>
      </c>
      <c r="F29" s="17">
        <v>427000</v>
      </c>
      <c r="G29" s="17">
        <v>1040000</v>
      </c>
      <c r="H29" s="17">
        <v>1403000</v>
      </c>
      <c r="I29" s="138">
        <v>757000</v>
      </c>
    </row>
    <row r="30" spans="1:9" ht="16.7" customHeight="1" x14ac:dyDescent="0.2">
      <c r="A30" s="2"/>
      <c r="B30" s="190" t="s">
        <v>118</v>
      </c>
      <c r="C30" s="17">
        <v>18237000</v>
      </c>
      <c r="D30" s="17">
        <v>17962000</v>
      </c>
      <c r="E30" s="17">
        <v>18070000</v>
      </c>
      <c r="F30" s="17">
        <v>18107000</v>
      </c>
      <c r="G30" s="17">
        <v>14841000</v>
      </c>
      <c r="H30" s="17">
        <v>15059000</v>
      </c>
      <c r="I30" s="138">
        <v>13486000</v>
      </c>
    </row>
    <row r="31" spans="1:9" ht="16.7" customHeight="1" x14ac:dyDescent="0.2">
      <c r="A31" s="2"/>
      <c r="B31" s="191" t="s">
        <v>49</v>
      </c>
      <c r="C31" s="22">
        <v>263043000</v>
      </c>
      <c r="D31" s="22">
        <v>289885000</v>
      </c>
      <c r="E31" s="22">
        <v>276526000</v>
      </c>
      <c r="F31" s="22">
        <v>278533000</v>
      </c>
      <c r="G31" s="22">
        <v>267059000</v>
      </c>
      <c r="H31" s="22">
        <v>271722000</v>
      </c>
      <c r="I31" s="122">
        <v>298202000</v>
      </c>
    </row>
    <row r="32" spans="1:9" ht="16.7" customHeight="1" x14ac:dyDescent="0.2">
      <c r="A32" s="2"/>
      <c r="B32" s="194" t="s">
        <v>119</v>
      </c>
      <c r="C32" s="32">
        <v>310338000</v>
      </c>
      <c r="D32" s="32">
        <v>334376000</v>
      </c>
      <c r="E32" s="32">
        <v>336608000</v>
      </c>
      <c r="F32" s="32">
        <v>337023000</v>
      </c>
      <c r="G32" s="32">
        <v>321381000</v>
      </c>
      <c r="H32" s="32">
        <v>327225000</v>
      </c>
      <c r="I32" s="125">
        <v>350297000</v>
      </c>
    </row>
    <row r="33" spans="1:9" ht="6.6" customHeight="1" x14ac:dyDescent="0.2">
      <c r="A33" s="2"/>
      <c r="B33" s="199"/>
      <c r="C33" s="184"/>
      <c r="D33" s="184"/>
      <c r="E33" s="184"/>
      <c r="F33" s="184"/>
      <c r="G33" s="184"/>
      <c r="H33" s="184"/>
      <c r="I33" s="155"/>
    </row>
    <row r="34" spans="1:9" ht="16.7" customHeight="1" x14ac:dyDescent="0.2">
      <c r="A34" s="2"/>
      <c r="B34" s="190" t="s">
        <v>120</v>
      </c>
      <c r="C34" s="17">
        <v>6102000</v>
      </c>
      <c r="D34" s="17">
        <v>10981000</v>
      </c>
      <c r="E34" s="17">
        <v>16575000</v>
      </c>
      <c r="F34" s="17">
        <v>10471000</v>
      </c>
      <c r="G34" s="17">
        <v>21168000</v>
      </c>
      <c r="H34" s="17">
        <v>17794000</v>
      </c>
      <c r="I34" s="138">
        <v>11399000</v>
      </c>
    </row>
    <row r="35" spans="1:9" ht="16.7" customHeight="1" x14ac:dyDescent="0.2">
      <c r="A35" s="2"/>
      <c r="B35" s="190" t="s">
        <v>116</v>
      </c>
      <c r="C35" s="17">
        <v>11071000</v>
      </c>
      <c r="D35" s="17">
        <v>8649000</v>
      </c>
      <c r="E35" s="17">
        <v>8846000</v>
      </c>
      <c r="F35" s="17">
        <v>8183000</v>
      </c>
      <c r="G35" s="17">
        <v>8272000</v>
      </c>
      <c r="H35" s="17">
        <v>8038000</v>
      </c>
      <c r="I35" s="138">
        <v>9077000</v>
      </c>
    </row>
    <row r="36" spans="1:9" ht="16.7" customHeight="1" x14ac:dyDescent="0.2">
      <c r="A36" s="2"/>
      <c r="B36" s="190" t="s">
        <v>118</v>
      </c>
      <c r="C36" s="17">
        <v>11020000</v>
      </c>
      <c r="D36" s="17">
        <v>7060000</v>
      </c>
      <c r="E36" s="17">
        <v>6558000</v>
      </c>
      <c r="F36" s="17">
        <v>6944000</v>
      </c>
      <c r="G36" s="17">
        <v>10879000</v>
      </c>
      <c r="H36" s="17">
        <v>7283000</v>
      </c>
      <c r="I36" s="138">
        <v>7317000</v>
      </c>
    </row>
    <row r="37" spans="1:9" ht="16.7" customHeight="1" x14ac:dyDescent="0.2">
      <c r="A37" s="2"/>
      <c r="B37" s="190" t="s">
        <v>49</v>
      </c>
      <c r="C37" s="17">
        <v>175607000</v>
      </c>
      <c r="D37" s="17">
        <v>151917000</v>
      </c>
      <c r="E37" s="17">
        <v>161421000</v>
      </c>
      <c r="F37" s="17">
        <v>161375000</v>
      </c>
      <c r="G37" s="17">
        <v>166171000</v>
      </c>
      <c r="H37" s="17">
        <v>170453000</v>
      </c>
      <c r="I37" s="138">
        <v>138431000</v>
      </c>
    </row>
    <row r="38" spans="1:9" ht="16.7" customHeight="1" x14ac:dyDescent="0.2">
      <c r="A38" s="2"/>
      <c r="B38" s="190" t="s">
        <v>121</v>
      </c>
      <c r="C38" s="17">
        <v>18921000</v>
      </c>
      <c r="D38" s="17">
        <v>18644000</v>
      </c>
      <c r="E38" s="17">
        <v>20100000</v>
      </c>
      <c r="F38" s="17">
        <v>19715000</v>
      </c>
      <c r="G38" s="17">
        <v>17078000</v>
      </c>
      <c r="H38" s="17">
        <v>15731000</v>
      </c>
      <c r="I38" s="138">
        <v>13494000</v>
      </c>
    </row>
    <row r="39" spans="1:9" ht="16.7" customHeight="1" x14ac:dyDescent="0.2">
      <c r="A39" s="2"/>
      <c r="B39" s="190" t="s">
        <v>122</v>
      </c>
      <c r="C39" s="17">
        <v>3133000</v>
      </c>
      <c r="D39" s="17">
        <v>2986000</v>
      </c>
      <c r="E39" s="17">
        <v>2406000</v>
      </c>
      <c r="F39" s="17">
        <v>3012000</v>
      </c>
      <c r="G39" s="17">
        <v>1594000</v>
      </c>
      <c r="H39" s="17">
        <v>1812000</v>
      </c>
      <c r="I39" s="138">
        <v>2836000</v>
      </c>
    </row>
    <row r="40" spans="1:9" ht="16.7" customHeight="1" x14ac:dyDescent="0.2">
      <c r="A40" s="2"/>
      <c r="B40" s="191" t="s">
        <v>123</v>
      </c>
      <c r="C40" s="22">
        <v>71705000</v>
      </c>
      <c r="D40" s="22">
        <v>61714000</v>
      </c>
      <c r="E40" s="22">
        <v>57310000</v>
      </c>
      <c r="F40" s="22">
        <v>62896000</v>
      </c>
      <c r="G40" s="22">
        <v>67760000</v>
      </c>
      <c r="H40" s="22">
        <v>63040000</v>
      </c>
      <c r="I40" s="122">
        <v>50403000</v>
      </c>
    </row>
    <row r="41" spans="1:9" ht="16.7" customHeight="1" x14ac:dyDescent="0.2">
      <c r="A41" s="2"/>
      <c r="B41" s="194" t="s">
        <v>124</v>
      </c>
      <c r="C41" s="32">
        <v>297559000</v>
      </c>
      <c r="D41" s="32">
        <v>261951000</v>
      </c>
      <c r="E41" s="32">
        <v>273216000</v>
      </c>
      <c r="F41" s="32">
        <v>272596000</v>
      </c>
      <c r="G41" s="32">
        <v>292922000</v>
      </c>
      <c r="H41" s="32">
        <v>284151000</v>
      </c>
      <c r="I41" s="125">
        <v>232957000</v>
      </c>
    </row>
    <row r="42" spans="1:9" ht="6.6" customHeight="1" x14ac:dyDescent="0.2">
      <c r="A42" s="2"/>
      <c r="B42" s="200"/>
      <c r="C42" s="201"/>
      <c r="D42" s="201"/>
      <c r="E42" s="201"/>
      <c r="F42" s="201"/>
      <c r="G42" s="201"/>
      <c r="H42" s="201"/>
      <c r="I42" s="202"/>
    </row>
    <row r="43" spans="1:9" ht="16.7" customHeight="1" x14ac:dyDescent="0.2">
      <c r="A43" s="2"/>
      <c r="B43" s="203" t="s">
        <v>125</v>
      </c>
      <c r="C43" s="204">
        <v>807503000</v>
      </c>
      <c r="D43" s="204">
        <v>803142000</v>
      </c>
      <c r="E43" s="204">
        <v>817838000</v>
      </c>
      <c r="F43" s="204">
        <v>812448000</v>
      </c>
      <c r="G43" s="204">
        <v>795891000</v>
      </c>
      <c r="H43" s="204">
        <v>771030000</v>
      </c>
      <c r="I43" s="205">
        <v>726340000</v>
      </c>
    </row>
    <row r="44" spans="1:9" ht="16.7" customHeight="1" x14ac:dyDescent="0.2">
      <c r="A44" s="2"/>
      <c r="B44" s="197"/>
      <c r="C44" s="95"/>
      <c r="D44" s="95"/>
      <c r="E44" s="95"/>
      <c r="F44" s="49"/>
      <c r="G44" s="94"/>
      <c r="H44" s="94"/>
      <c r="I44" s="95"/>
    </row>
    <row r="45" spans="1:9" ht="16.7" customHeight="1" x14ac:dyDescent="0.2">
      <c r="A45" s="2"/>
      <c r="B45" s="193"/>
      <c r="D45" s="206"/>
      <c r="E45" s="206"/>
      <c r="F45" s="2"/>
      <c r="G45" s="1"/>
      <c r="H45" s="1"/>
      <c r="I45" s="154"/>
    </row>
    <row r="46" spans="1:9" ht="16.7" customHeight="1" x14ac:dyDescent="0.2">
      <c r="A46" s="2"/>
      <c r="B46" s="181" t="s">
        <v>126</v>
      </c>
      <c r="D46" s="109"/>
      <c r="E46" s="109"/>
      <c r="F46" s="2"/>
      <c r="G46" s="1"/>
      <c r="H46" s="1"/>
      <c r="I46" s="154"/>
    </row>
    <row r="47" spans="1:9" ht="16.7" customHeight="1" x14ac:dyDescent="0.2">
      <c r="A47" s="2"/>
      <c r="B47" s="207" t="s">
        <v>127</v>
      </c>
      <c r="D47" s="208"/>
      <c r="E47" s="208"/>
      <c r="F47" s="208"/>
      <c r="G47" s="208"/>
      <c r="H47" s="208"/>
      <c r="I47" s="161"/>
    </row>
    <row r="48" spans="1:9" ht="16.7" customHeight="1" x14ac:dyDescent="0.2">
      <c r="A48" s="2"/>
      <c r="B48" s="94" t="s">
        <v>50</v>
      </c>
      <c r="C48" s="209">
        <v>407497000</v>
      </c>
      <c r="D48" s="209">
        <v>406570000</v>
      </c>
      <c r="E48" s="209">
        <v>406329000</v>
      </c>
      <c r="F48" s="209">
        <v>408609000</v>
      </c>
      <c r="G48" s="209">
        <v>404794000</v>
      </c>
      <c r="H48" s="209">
        <v>405998000</v>
      </c>
      <c r="I48" s="107">
        <v>399824000</v>
      </c>
    </row>
    <row r="49" spans="1:9" ht="16.7" customHeight="1" x14ac:dyDescent="0.2">
      <c r="A49" s="2"/>
      <c r="B49" s="109" t="s">
        <v>51</v>
      </c>
      <c r="C49" s="210">
        <v>10477000</v>
      </c>
      <c r="D49" s="210">
        <v>16199000</v>
      </c>
      <c r="E49" s="210">
        <v>12396000</v>
      </c>
      <c r="F49" s="210">
        <v>10623000</v>
      </c>
      <c r="G49" s="210">
        <v>8816000</v>
      </c>
      <c r="H49" s="210">
        <v>17449000</v>
      </c>
      <c r="I49" s="138">
        <v>16960000</v>
      </c>
    </row>
    <row r="50" spans="1:9" ht="16.7" customHeight="1" x14ac:dyDescent="0.2">
      <c r="A50" s="2"/>
      <c r="B50" s="183" t="s">
        <v>12</v>
      </c>
      <c r="C50" s="211">
        <v>20676000</v>
      </c>
      <c r="D50" s="211">
        <v>19033000</v>
      </c>
      <c r="E50" s="211">
        <v>19222000</v>
      </c>
      <c r="F50" s="211">
        <v>20676000</v>
      </c>
      <c r="G50" s="211">
        <v>19620000</v>
      </c>
      <c r="H50" s="211">
        <v>18728000</v>
      </c>
      <c r="I50" s="122">
        <v>19849000</v>
      </c>
    </row>
    <row r="51" spans="1:9" ht="16.7" customHeight="1" x14ac:dyDescent="0.2">
      <c r="A51" s="2"/>
      <c r="B51" s="212" t="s">
        <v>128</v>
      </c>
      <c r="C51" s="213">
        <v>438650000</v>
      </c>
      <c r="D51" s="213">
        <v>441802000</v>
      </c>
      <c r="E51" s="213">
        <v>437947000</v>
      </c>
      <c r="F51" s="213">
        <v>439908000</v>
      </c>
      <c r="G51" s="213">
        <v>433230000</v>
      </c>
      <c r="H51" s="213">
        <v>442175000</v>
      </c>
      <c r="I51" s="158">
        <v>436633000</v>
      </c>
    </row>
    <row r="52" spans="1:9" ht="6.6" customHeight="1" x14ac:dyDescent="0.2">
      <c r="A52" s="2"/>
      <c r="B52" s="94"/>
      <c r="C52" s="94"/>
      <c r="D52" s="94"/>
      <c r="E52" s="94"/>
      <c r="F52" s="94"/>
      <c r="G52" s="94"/>
      <c r="H52" s="94"/>
      <c r="I52" s="168"/>
    </row>
    <row r="53" spans="1:9" ht="16.7" customHeight="1" x14ac:dyDescent="0.2">
      <c r="A53" s="2"/>
      <c r="B53" s="109" t="s">
        <v>50</v>
      </c>
      <c r="C53" s="210">
        <v>23744000</v>
      </c>
      <c r="D53" s="210">
        <v>27201000</v>
      </c>
      <c r="E53" s="210">
        <v>27039000</v>
      </c>
      <c r="F53" s="210">
        <v>27715000</v>
      </c>
      <c r="G53" s="210">
        <v>26997000</v>
      </c>
      <c r="H53" s="210">
        <v>21556000</v>
      </c>
      <c r="I53" s="138">
        <v>29392000</v>
      </c>
    </row>
    <row r="54" spans="1:9" ht="16.7" customHeight="1" x14ac:dyDescent="0.2">
      <c r="A54" s="2"/>
      <c r="B54" s="183" t="s">
        <v>51</v>
      </c>
      <c r="C54" s="211">
        <v>1166000</v>
      </c>
      <c r="D54" s="211">
        <v>1322000</v>
      </c>
      <c r="E54" s="211">
        <v>1179000</v>
      </c>
      <c r="F54" s="211">
        <v>1675000</v>
      </c>
      <c r="G54" s="211">
        <v>1434000</v>
      </c>
      <c r="H54" s="211">
        <v>3569000</v>
      </c>
      <c r="I54" s="122">
        <v>3559000</v>
      </c>
    </row>
    <row r="55" spans="1:9" ht="16.7" customHeight="1" x14ac:dyDescent="0.2">
      <c r="B55" s="192" t="s">
        <v>129</v>
      </c>
      <c r="C55" s="214">
        <v>24910000</v>
      </c>
      <c r="D55" s="214">
        <v>28523000</v>
      </c>
      <c r="E55" s="214">
        <v>28218000</v>
      </c>
      <c r="F55" s="214">
        <v>29390000</v>
      </c>
      <c r="G55" s="214">
        <v>28431000</v>
      </c>
      <c r="H55" s="214">
        <v>25125000</v>
      </c>
      <c r="I55" s="125">
        <v>32951000</v>
      </c>
    </row>
    <row r="56" spans="1:9" ht="6.6" customHeight="1" x14ac:dyDescent="0.2">
      <c r="B56" s="109"/>
      <c r="D56" s="1"/>
      <c r="E56" s="1"/>
      <c r="F56" s="1"/>
      <c r="G56" s="1"/>
      <c r="H56" s="1"/>
      <c r="I56" s="155"/>
    </row>
    <row r="57" spans="1:9" ht="16.7" customHeight="1" x14ac:dyDescent="0.2">
      <c r="B57" s="109" t="s">
        <v>50</v>
      </c>
      <c r="C57" s="210">
        <v>431241000</v>
      </c>
      <c r="D57" s="210">
        <v>433771000</v>
      </c>
      <c r="E57" s="210">
        <v>433368000</v>
      </c>
      <c r="F57" s="210">
        <v>436324000</v>
      </c>
      <c r="G57" s="210">
        <v>431791000</v>
      </c>
      <c r="H57" s="210">
        <v>427554000</v>
      </c>
      <c r="I57" s="138">
        <v>429216000</v>
      </c>
    </row>
    <row r="58" spans="1:9" ht="16.7" customHeight="1" x14ac:dyDescent="0.2">
      <c r="B58" s="109" t="s">
        <v>51</v>
      </c>
      <c r="C58" s="210">
        <v>11643000</v>
      </c>
      <c r="D58" s="210">
        <v>17521000</v>
      </c>
      <c r="E58" s="210">
        <v>13575000</v>
      </c>
      <c r="F58" s="210">
        <v>12298000</v>
      </c>
      <c r="G58" s="210">
        <v>10250000</v>
      </c>
      <c r="H58" s="210">
        <v>21018000</v>
      </c>
      <c r="I58" s="138">
        <v>20519000</v>
      </c>
    </row>
    <row r="59" spans="1:9" ht="16.7" customHeight="1" x14ac:dyDescent="0.2">
      <c r="B59" s="183" t="s">
        <v>12</v>
      </c>
      <c r="C59" s="211">
        <v>20676000</v>
      </c>
      <c r="D59" s="211">
        <v>19033000</v>
      </c>
      <c r="E59" s="211">
        <v>19222000</v>
      </c>
      <c r="F59" s="211">
        <v>20676000</v>
      </c>
      <c r="G59" s="211">
        <v>19620000</v>
      </c>
      <c r="H59" s="211">
        <v>18728000</v>
      </c>
      <c r="I59" s="122">
        <v>19849000</v>
      </c>
    </row>
    <row r="60" spans="1:9" ht="16.7" customHeight="1" x14ac:dyDescent="0.2">
      <c r="B60" s="212" t="s">
        <v>52</v>
      </c>
      <c r="C60" s="215">
        <v>463560000</v>
      </c>
      <c r="D60" s="215">
        <v>470325000</v>
      </c>
      <c r="E60" s="215">
        <v>466165000</v>
      </c>
      <c r="F60" s="215">
        <v>469298000</v>
      </c>
      <c r="G60" s="215">
        <v>461661000</v>
      </c>
      <c r="H60" s="215">
        <v>467300000</v>
      </c>
      <c r="I60" s="158">
        <v>469584000</v>
      </c>
    </row>
    <row r="61" spans="1:9" ht="16.7" customHeight="1" x14ac:dyDescent="0.2">
      <c r="B61" s="94"/>
      <c r="C61" s="94"/>
      <c r="D61" s="94"/>
      <c r="E61" s="94"/>
      <c r="F61" s="94"/>
      <c r="G61" s="94"/>
      <c r="H61" s="94"/>
      <c r="I61" s="95"/>
    </row>
    <row r="62" spans="1:9" ht="16.7" customHeight="1" x14ac:dyDescent="0.2">
      <c r="B62" s="109"/>
      <c r="D62" s="1"/>
      <c r="E62" s="1"/>
      <c r="F62" s="1"/>
      <c r="G62" s="1"/>
      <c r="H62" s="1"/>
      <c r="I62" s="154"/>
    </row>
    <row r="63" spans="1:9" ht="16.7" customHeight="1" x14ac:dyDescent="0.2">
      <c r="B63" s="207" t="s">
        <v>130</v>
      </c>
      <c r="D63" s="208"/>
      <c r="E63" s="208"/>
      <c r="F63" s="208"/>
      <c r="G63" s="208"/>
      <c r="H63" s="208"/>
      <c r="I63" s="161"/>
    </row>
    <row r="64" spans="1:9" ht="16.7" customHeight="1" x14ac:dyDescent="0.2">
      <c r="B64" s="94" t="s">
        <v>131</v>
      </c>
      <c r="C64" s="209">
        <v>132729000</v>
      </c>
      <c r="D64" s="209">
        <v>89496000</v>
      </c>
      <c r="E64" s="209">
        <v>188314000</v>
      </c>
      <c r="F64" s="209">
        <v>89573000</v>
      </c>
      <c r="G64" s="209">
        <v>87532000</v>
      </c>
      <c r="H64" s="209">
        <v>59632000</v>
      </c>
      <c r="I64" s="107">
        <v>53182000</v>
      </c>
    </row>
    <row r="65" spans="2:9" ht="16.7" customHeight="1" x14ac:dyDescent="0.2">
      <c r="B65" s="183" t="s">
        <v>132</v>
      </c>
      <c r="C65" s="211">
        <v>171000000</v>
      </c>
      <c r="D65" s="211">
        <v>231753000</v>
      </c>
      <c r="E65" s="211">
        <v>127745000</v>
      </c>
      <c r="F65" s="211">
        <v>235854000</v>
      </c>
      <c r="G65" s="211">
        <v>227662000</v>
      </c>
      <c r="H65" s="211">
        <v>224225000</v>
      </c>
      <c r="I65" s="122">
        <v>204941000</v>
      </c>
    </row>
    <row r="66" spans="2:9" ht="16.7" customHeight="1" x14ac:dyDescent="0.2">
      <c r="B66" s="212" t="s">
        <v>133</v>
      </c>
      <c r="C66" s="213">
        <v>303729000</v>
      </c>
      <c r="D66" s="213">
        <v>321249000</v>
      </c>
      <c r="E66" s="213">
        <v>316059000</v>
      </c>
      <c r="F66" s="213">
        <v>325427000</v>
      </c>
      <c r="G66" s="213">
        <v>315194000</v>
      </c>
      <c r="H66" s="213">
        <v>283857000</v>
      </c>
      <c r="I66" s="158">
        <v>258123000</v>
      </c>
    </row>
    <row r="67" spans="2:9" ht="16.7" customHeight="1" x14ac:dyDescent="0.2">
      <c r="B67" s="216"/>
      <c r="C67" s="216"/>
      <c r="D67" s="216"/>
      <c r="E67" s="216"/>
      <c r="F67" s="216"/>
      <c r="G67" s="216"/>
      <c r="H67" s="216"/>
      <c r="I67" s="217"/>
    </row>
    <row r="68" spans="2:9" ht="16.7" customHeight="1" x14ac:dyDescent="0.2"/>
  </sheetData>
  <mergeCells count="1">
    <mergeCell ref="B2:E2"/>
  </mergeCells>
  <pageMargins left="0.75" right="0.75" top="1" bottom="1" header="0.5" footer="0.5"/>
  <customProperties>
    <customPr name="_pios_id" r:id="rId1"/>
  </customProperties>
  <ignoredErrors>
    <ignoredError sqref="C5:I5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4"/>
  <sheetViews>
    <sheetView showGridLines="0" showRuler="0" workbookViewId="0"/>
  </sheetViews>
  <sheetFormatPr defaultColWidth="13.42578125" defaultRowHeight="12.75" x14ac:dyDescent="0.2"/>
  <cols>
    <col min="2" max="2" width="63.42578125" customWidth="1"/>
    <col min="3" max="6" width="12" customWidth="1"/>
    <col min="7" max="7" width="10.5703125" customWidth="1"/>
    <col min="8" max="8" width="10.140625" customWidth="1"/>
    <col min="9" max="9" width="2.5703125" customWidth="1"/>
    <col min="11" max="11" width="2.42578125" customWidth="1"/>
  </cols>
  <sheetData>
    <row r="1" spans="1:12" ht="16.7" customHeight="1" x14ac:dyDescent="0.2">
      <c r="A1" s="2"/>
      <c r="B1" s="2"/>
      <c r="C1" s="2"/>
      <c r="D1" s="2"/>
      <c r="E1" s="2"/>
      <c r="F1" s="2"/>
      <c r="G1" s="2"/>
      <c r="H1" s="2"/>
      <c r="I1" s="2"/>
    </row>
    <row r="2" spans="1:12" ht="23.25" customHeight="1" x14ac:dyDescent="0.3">
      <c r="A2" s="2"/>
      <c r="B2" s="308" t="s">
        <v>134</v>
      </c>
      <c r="C2" s="308"/>
      <c r="D2" s="308"/>
      <c r="E2" s="308"/>
      <c r="F2" s="308"/>
      <c r="G2" s="2"/>
      <c r="H2" s="2"/>
      <c r="I2" s="98"/>
    </row>
    <row r="3" spans="1:12" ht="16.7" customHeight="1" x14ac:dyDescent="0.2">
      <c r="A3" s="2"/>
      <c r="B3" s="4" t="str">
        <f>'1. Key figures table'!$B$3</f>
        <v>Second quarter and half year 2024 results</v>
      </c>
      <c r="C3" s="2"/>
      <c r="D3" s="2"/>
      <c r="E3" s="2"/>
      <c r="F3" s="2"/>
      <c r="G3" s="2"/>
      <c r="H3" s="2"/>
      <c r="I3" s="98"/>
      <c r="K3" s="1"/>
    </row>
    <row r="4" spans="1:12" ht="16.7" customHeight="1" thickBot="1" x14ac:dyDescent="0.25">
      <c r="A4" s="2"/>
      <c r="B4" s="5"/>
      <c r="C4" s="73"/>
      <c r="D4" s="73"/>
      <c r="E4" s="73"/>
      <c r="F4" s="73"/>
      <c r="G4" s="73"/>
      <c r="H4" s="73"/>
      <c r="I4" s="98"/>
      <c r="K4" s="1"/>
    </row>
    <row r="5" spans="1:12" ht="16.7" customHeight="1" thickBot="1" x14ac:dyDescent="0.25">
      <c r="A5" s="98"/>
      <c r="B5" s="6" t="s">
        <v>30</v>
      </c>
      <c r="C5" s="8" t="s">
        <v>55</v>
      </c>
      <c r="D5" s="8" t="s">
        <v>5</v>
      </c>
      <c r="E5" s="8" t="s">
        <v>56</v>
      </c>
      <c r="F5" s="8" t="s">
        <v>57</v>
      </c>
      <c r="G5" s="8" t="s">
        <v>58</v>
      </c>
      <c r="H5" s="102" t="s">
        <v>4</v>
      </c>
      <c r="I5" s="98"/>
      <c r="J5" s="103" t="s">
        <v>7</v>
      </c>
      <c r="K5" s="104"/>
      <c r="L5" s="105" t="s">
        <v>8</v>
      </c>
    </row>
    <row r="6" spans="1:12" ht="16.7" customHeight="1" x14ac:dyDescent="0.2">
      <c r="A6" s="2"/>
      <c r="B6" s="218" t="s">
        <v>36</v>
      </c>
      <c r="C6" s="61">
        <v>2647000</v>
      </c>
      <c r="D6" s="61">
        <v>-3557000</v>
      </c>
      <c r="E6" s="61">
        <v>-8738000</v>
      </c>
      <c r="F6" s="61">
        <v>-10360000</v>
      </c>
      <c r="G6" s="61">
        <v>-4914000</v>
      </c>
      <c r="H6" s="219">
        <v>-5198000</v>
      </c>
      <c r="I6" s="98"/>
      <c r="J6" s="220">
        <v>-10112000</v>
      </c>
      <c r="K6" s="1"/>
      <c r="L6" s="221">
        <v>-910000</v>
      </c>
    </row>
    <row r="7" spans="1:12" ht="16.7" customHeight="1" x14ac:dyDescent="0.2">
      <c r="A7" s="2"/>
      <c r="B7" s="190" t="s">
        <v>135</v>
      </c>
      <c r="C7" s="17">
        <v>38000</v>
      </c>
      <c r="D7" s="17">
        <v>-1027000</v>
      </c>
      <c r="E7" s="17">
        <v>1118000</v>
      </c>
      <c r="F7" s="17">
        <v>-1343000</v>
      </c>
      <c r="G7" s="17">
        <v>883000</v>
      </c>
      <c r="H7" s="138">
        <v>568000</v>
      </c>
      <c r="I7" s="98"/>
      <c r="J7" s="139">
        <v>1451000</v>
      </c>
      <c r="K7" s="1"/>
      <c r="L7" s="140">
        <v>-989000</v>
      </c>
    </row>
    <row r="8" spans="1:12" ht="16.7" customHeight="1" x14ac:dyDescent="0.2">
      <c r="A8" s="2"/>
      <c r="B8" s="190" t="s">
        <v>37</v>
      </c>
      <c r="C8" s="17">
        <v>12508000</v>
      </c>
      <c r="D8" s="17">
        <v>11180000</v>
      </c>
      <c r="E8" s="17">
        <v>9837000</v>
      </c>
      <c r="F8" s="17">
        <v>10091000</v>
      </c>
      <c r="G8" s="17">
        <v>8905000</v>
      </c>
      <c r="H8" s="138">
        <v>8870000</v>
      </c>
      <c r="I8" s="98"/>
      <c r="J8" s="139">
        <v>17775000</v>
      </c>
      <c r="K8" s="1"/>
      <c r="L8" s="140">
        <v>23688000</v>
      </c>
    </row>
    <row r="9" spans="1:12" ht="16.7" customHeight="1" x14ac:dyDescent="0.2">
      <c r="A9" s="2"/>
      <c r="B9" s="190" t="s">
        <v>136</v>
      </c>
      <c r="C9" s="17">
        <v>-455000</v>
      </c>
      <c r="D9" s="17">
        <v>-697000</v>
      </c>
      <c r="E9" s="17">
        <v>308000</v>
      </c>
      <c r="F9" s="17">
        <v>-1754000</v>
      </c>
      <c r="G9" s="17">
        <v>-371000</v>
      </c>
      <c r="H9" s="138">
        <v>-1513000</v>
      </c>
      <c r="I9" s="98"/>
      <c r="J9" s="139">
        <v>-1884000</v>
      </c>
      <c r="K9" s="1"/>
      <c r="L9" s="140">
        <v>-1152000</v>
      </c>
    </row>
    <row r="10" spans="1:12" ht="16.7" customHeight="1" x14ac:dyDescent="0.2">
      <c r="A10" s="2"/>
      <c r="B10" s="190" t="s">
        <v>38</v>
      </c>
      <c r="C10" s="17">
        <v>2608000</v>
      </c>
      <c r="D10" s="17">
        <v>3944000</v>
      </c>
      <c r="E10" s="17">
        <v>2627000</v>
      </c>
      <c r="F10" s="17">
        <v>3622000</v>
      </c>
      <c r="G10" s="17">
        <v>2786000</v>
      </c>
      <c r="H10" s="138">
        <v>3651000</v>
      </c>
      <c r="I10" s="98"/>
      <c r="J10" s="139">
        <v>6437000</v>
      </c>
      <c r="K10" s="1"/>
      <c r="L10" s="140">
        <v>6552000</v>
      </c>
    </row>
    <row r="11" spans="1:12" ht="16.7" customHeight="1" x14ac:dyDescent="0.2">
      <c r="A11" s="255"/>
      <c r="B11" s="190" t="s">
        <v>137</v>
      </c>
      <c r="C11" s="17">
        <v>-207000</v>
      </c>
      <c r="D11" s="17">
        <v>-134000</v>
      </c>
      <c r="E11" s="17"/>
      <c r="F11" s="17"/>
      <c r="G11" s="17"/>
      <c r="H11" s="138"/>
      <c r="I11" s="98"/>
      <c r="J11" s="139"/>
      <c r="K11" s="1"/>
      <c r="L11" s="140">
        <v>-341000</v>
      </c>
    </row>
    <row r="12" spans="1:12" ht="16.7" customHeight="1" x14ac:dyDescent="0.2">
      <c r="A12" s="255"/>
      <c r="B12" s="190" t="s">
        <v>138</v>
      </c>
      <c r="C12" s="184"/>
      <c r="D12" s="184"/>
      <c r="E12" s="184"/>
      <c r="F12" s="184"/>
      <c r="G12" s="184"/>
      <c r="H12" s="155"/>
      <c r="I12" s="98"/>
      <c r="J12" s="156"/>
      <c r="K12" s="1"/>
      <c r="L12" s="157"/>
    </row>
    <row r="13" spans="1:12" ht="16.7" customHeight="1" x14ac:dyDescent="0.2">
      <c r="A13" s="2"/>
      <c r="B13" s="222" t="s">
        <v>139</v>
      </c>
      <c r="C13" s="17">
        <v>1124000</v>
      </c>
      <c r="D13" s="17">
        <v>1903000</v>
      </c>
      <c r="E13" s="17">
        <v>-1583000</v>
      </c>
      <c r="F13" s="17">
        <v>844000</v>
      </c>
      <c r="G13" s="17">
        <v>898000</v>
      </c>
      <c r="H13" s="138">
        <v>3563000</v>
      </c>
      <c r="I13" s="98"/>
      <c r="J13" s="139">
        <v>4461000</v>
      </c>
      <c r="K13" s="1"/>
      <c r="L13" s="140">
        <v>3027000</v>
      </c>
    </row>
    <row r="14" spans="1:12" ht="16.7" customHeight="1" x14ac:dyDescent="0.2">
      <c r="A14" s="2"/>
      <c r="B14" s="222" t="s">
        <v>140</v>
      </c>
      <c r="C14" s="17">
        <v>-3904000</v>
      </c>
      <c r="D14" s="17">
        <v>-9048000</v>
      </c>
      <c r="E14" s="17">
        <v>11682000</v>
      </c>
      <c r="F14" s="17">
        <v>967000</v>
      </c>
      <c r="G14" s="17">
        <v>-12084000</v>
      </c>
      <c r="H14" s="138">
        <v>11394000</v>
      </c>
      <c r="I14" s="98"/>
      <c r="J14" s="139">
        <v>-690000</v>
      </c>
      <c r="K14" s="1"/>
      <c r="L14" s="140">
        <v>-12952000</v>
      </c>
    </row>
    <row r="15" spans="1:12" ht="16.7" customHeight="1" x14ac:dyDescent="0.25">
      <c r="A15" s="2"/>
      <c r="B15" s="223" t="s">
        <v>141</v>
      </c>
      <c r="C15" s="22">
        <v>-5073000</v>
      </c>
      <c r="D15" s="22">
        <v>-741000</v>
      </c>
      <c r="E15" s="22">
        <v>1005000</v>
      </c>
      <c r="F15" s="22">
        <v>6149000</v>
      </c>
      <c r="G15" s="22">
        <v>-4627000</v>
      </c>
      <c r="H15" s="122">
        <v>-25884000</v>
      </c>
      <c r="I15" s="98"/>
      <c r="J15" s="123">
        <v>-30511000</v>
      </c>
      <c r="K15" s="1"/>
      <c r="L15" s="124">
        <v>-5814000</v>
      </c>
    </row>
    <row r="16" spans="1:12" ht="16.7" customHeight="1" thickBot="1" x14ac:dyDescent="0.25">
      <c r="A16" s="2"/>
      <c r="B16" s="212" t="s">
        <v>142</v>
      </c>
      <c r="C16" s="53">
        <v>9286000</v>
      </c>
      <c r="D16" s="53">
        <v>1823000</v>
      </c>
      <c r="E16" s="53">
        <v>16256000</v>
      </c>
      <c r="F16" s="53">
        <v>8216000</v>
      </c>
      <c r="G16" s="53">
        <v>-8524000</v>
      </c>
      <c r="H16" s="158">
        <v>-4549000</v>
      </c>
      <c r="I16" s="98"/>
      <c r="J16" s="159">
        <v>-13073000</v>
      </c>
      <c r="K16" s="1"/>
      <c r="L16" s="160">
        <v>11109000</v>
      </c>
    </row>
    <row r="17" spans="1:13" ht="16.7" customHeight="1" x14ac:dyDescent="0.2">
      <c r="A17" s="2"/>
      <c r="B17" s="224"/>
      <c r="C17" s="93"/>
      <c r="D17" s="93"/>
      <c r="E17" s="93"/>
      <c r="F17" s="93"/>
      <c r="G17" s="93"/>
      <c r="H17" s="168"/>
      <c r="I17" s="98"/>
      <c r="J17" s="169"/>
      <c r="K17" s="1"/>
      <c r="L17" s="170"/>
    </row>
    <row r="18" spans="1:13" ht="16.7" customHeight="1" x14ac:dyDescent="0.2">
      <c r="A18" s="2"/>
      <c r="B18" s="190" t="s">
        <v>143</v>
      </c>
      <c r="C18" s="17">
        <v>1424000</v>
      </c>
      <c r="D18" s="17">
        <v>2447000</v>
      </c>
      <c r="E18" s="17">
        <v>2755000</v>
      </c>
      <c r="F18" s="17">
        <v>3053000</v>
      </c>
      <c r="G18" s="17">
        <v>2877000</v>
      </c>
      <c r="H18" s="138">
        <v>2617000</v>
      </c>
      <c r="I18" s="98"/>
      <c r="J18" s="139">
        <v>5494000</v>
      </c>
      <c r="K18" s="1"/>
      <c r="L18" s="140">
        <v>3871000</v>
      </c>
    </row>
    <row r="19" spans="1:13" ht="16.7" customHeight="1" x14ac:dyDescent="0.2">
      <c r="A19" s="2"/>
      <c r="B19" s="190" t="s">
        <v>144</v>
      </c>
      <c r="C19" s="17">
        <v>-315000</v>
      </c>
      <c r="D19" s="17">
        <v>-442000</v>
      </c>
      <c r="E19" s="17">
        <v>-498000</v>
      </c>
      <c r="F19" s="17">
        <v>-479000</v>
      </c>
      <c r="G19" s="17">
        <v>-484000</v>
      </c>
      <c r="H19" s="138">
        <v>-470000</v>
      </c>
      <c r="I19" s="98"/>
      <c r="J19" s="139">
        <v>-954000</v>
      </c>
      <c r="K19" s="1"/>
      <c r="L19" s="140">
        <v>-757000</v>
      </c>
    </row>
    <row r="20" spans="1:13" ht="16.7" customHeight="1" x14ac:dyDescent="0.2">
      <c r="A20" s="2"/>
      <c r="B20" s="191" t="s">
        <v>145</v>
      </c>
      <c r="C20" s="22">
        <v>-2587000</v>
      </c>
      <c r="D20" s="22">
        <v>-3620000</v>
      </c>
      <c r="E20" s="22">
        <v>-2197000</v>
      </c>
      <c r="F20" s="22">
        <v>-2427000</v>
      </c>
      <c r="G20" s="22">
        <v>-2434000</v>
      </c>
      <c r="H20" s="122">
        <v>-1158000</v>
      </c>
      <c r="I20" s="98"/>
      <c r="J20" s="123">
        <v>-3592000</v>
      </c>
      <c r="K20" s="1"/>
      <c r="L20" s="124">
        <v>-6207000</v>
      </c>
    </row>
    <row r="21" spans="1:13" ht="16.7" customHeight="1" thickBot="1" x14ac:dyDescent="0.25">
      <c r="A21" s="2"/>
      <c r="B21" s="196" t="s">
        <v>146</v>
      </c>
      <c r="C21" s="53">
        <v>7808000</v>
      </c>
      <c r="D21" s="53">
        <v>208000</v>
      </c>
      <c r="E21" s="53">
        <v>16316000</v>
      </c>
      <c r="F21" s="53">
        <v>8363000</v>
      </c>
      <c r="G21" s="53">
        <v>-8565000</v>
      </c>
      <c r="H21" s="158">
        <v>-3560000</v>
      </c>
      <c r="I21" s="98"/>
      <c r="J21" s="159">
        <v>-12125000</v>
      </c>
      <c r="K21" s="1"/>
      <c r="L21" s="160">
        <v>8016000</v>
      </c>
    </row>
    <row r="22" spans="1:13" ht="16.7" customHeight="1" x14ac:dyDescent="0.2">
      <c r="A22" s="2"/>
      <c r="B22" s="94"/>
      <c r="C22" s="93"/>
      <c r="D22" s="93"/>
      <c r="E22" s="93"/>
      <c r="F22" s="93"/>
      <c r="G22" s="93"/>
      <c r="H22" s="168"/>
      <c r="I22" s="98"/>
      <c r="J22" s="169"/>
      <c r="K22" s="1"/>
      <c r="L22" s="170"/>
    </row>
    <row r="23" spans="1:13" ht="16.7" customHeight="1" x14ac:dyDescent="0.2">
      <c r="A23" s="2"/>
      <c r="B23" s="190" t="s">
        <v>147</v>
      </c>
      <c r="C23" s="17">
        <v>-1371000</v>
      </c>
      <c r="D23" s="17">
        <v>-2868000</v>
      </c>
      <c r="E23" s="17">
        <v>-4337000</v>
      </c>
      <c r="F23" s="17">
        <v>-3281000</v>
      </c>
      <c r="G23" s="17">
        <v>-851000</v>
      </c>
      <c r="H23" s="138">
        <v>-1123000</v>
      </c>
      <c r="I23" s="98"/>
      <c r="J23" s="139">
        <v>-1974000</v>
      </c>
      <c r="K23" s="1"/>
      <c r="L23" s="140">
        <v>-4239000</v>
      </c>
    </row>
    <row r="24" spans="1:13" ht="16.7" customHeight="1" x14ac:dyDescent="0.2">
      <c r="A24" s="2"/>
      <c r="B24" s="190" t="s">
        <v>148</v>
      </c>
      <c r="C24" s="17">
        <v>14965000</v>
      </c>
      <c r="D24" s="17"/>
      <c r="E24" s="17"/>
      <c r="F24" s="17"/>
      <c r="G24" s="17"/>
      <c r="H24" s="138"/>
      <c r="I24" s="98"/>
      <c r="J24" s="139"/>
      <c r="K24" s="1"/>
      <c r="L24" s="140">
        <v>14965000</v>
      </c>
    </row>
    <row r="25" spans="1:13" ht="16.7" customHeight="1" x14ac:dyDescent="0.2">
      <c r="A25" s="2"/>
      <c r="B25" s="191" t="s">
        <v>149</v>
      </c>
      <c r="C25" s="22">
        <v>-60753000</v>
      </c>
      <c r="D25" s="22">
        <v>104008000</v>
      </c>
      <c r="E25" s="22">
        <v>-108109000</v>
      </c>
      <c r="F25" s="22">
        <v>8192000</v>
      </c>
      <c r="G25" s="22">
        <v>3437000</v>
      </c>
      <c r="H25" s="122">
        <v>19283000</v>
      </c>
      <c r="I25" s="98"/>
      <c r="J25" s="123">
        <v>22720000</v>
      </c>
      <c r="K25" s="1"/>
      <c r="L25" s="124">
        <v>43255000</v>
      </c>
    </row>
    <row r="26" spans="1:13" ht="16.7" customHeight="1" thickBot="1" x14ac:dyDescent="0.25">
      <c r="A26" s="2"/>
      <c r="B26" s="196" t="s">
        <v>150</v>
      </c>
      <c r="C26" s="53">
        <v>-47159000</v>
      </c>
      <c r="D26" s="53">
        <v>101140000</v>
      </c>
      <c r="E26" s="53">
        <v>-112446000</v>
      </c>
      <c r="F26" s="53">
        <v>4911000</v>
      </c>
      <c r="G26" s="53">
        <v>2586000</v>
      </c>
      <c r="H26" s="158">
        <v>18160000</v>
      </c>
      <c r="I26" s="98"/>
      <c r="J26" s="159">
        <v>20746000</v>
      </c>
      <c r="K26" s="1"/>
      <c r="L26" s="160">
        <v>53981000</v>
      </c>
    </row>
    <row r="27" spans="1:13" ht="16.7" customHeight="1" x14ac:dyDescent="0.2">
      <c r="A27" s="2"/>
      <c r="B27" s="94"/>
      <c r="C27" s="93"/>
      <c r="D27" s="93"/>
      <c r="E27" s="93"/>
      <c r="F27" s="93"/>
      <c r="G27" s="93"/>
      <c r="H27" s="168"/>
      <c r="I27" s="98"/>
      <c r="J27" s="169"/>
      <c r="K27" s="1"/>
      <c r="L27" s="170"/>
    </row>
    <row r="28" spans="1:13" ht="16.7" customHeight="1" x14ac:dyDescent="0.2">
      <c r="A28" s="2"/>
      <c r="B28" s="190" t="s">
        <v>151</v>
      </c>
      <c r="C28" s="17">
        <v>-3456000</v>
      </c>
      <c r="D28" s="17">
        <v>-3113000</v>
      </c>
      <c r="E28" s="17">
        <v>-2918000</v>
      </c>
      <c r="F28" s="17">
        <v>-2279000</v>
      </c>
      <c r="G28" s="17">
        <v>-2112000</v>
      </c>
      <c r="H28" s="138">
        <v>-2053000</v>
      </c>
      <c r="I28" s="98"/>
      <c r="J28" s="139">
        <v>-4165000</v>
      </c>
      <c r="K28" s="1"/>
      <c r="L28" s="140">
        <v>-6569000</v>
      </c>
    </row>
    <row r="29" spans="1:13" ht="16.7" customHeight="1" x14ac:dyDescent="0.2">
      <c r="A29" s="2"/>
      <c r="B29" s="190" t="s">
        <v>152</v>
      </c>
      <c r="C29" s="17"/>
      <c r="D29" s="17">
        <v>368000</v>
      </c>
      <c r="E29" s="17"/>
      <c r="F29" s="17"/>
      <c r="G29" s="17"/>
      <c r="H29" s="138"/>
      <c r="I29" s="98"/>
      <c r="J29" s="139"/>
      <c r="K29" s="1"/>
      <c r="L29" s="140">
        <v>368000</v>
      </c>
      <c r="M29" s="1"/>
    </row>
    <row r="30" spans="1:13" ht="16.7" customHeight="1" x14ac:dyDescent="0.2">
      <c r="A30" s="2"/>
      <c r="B30" s="191" t="s">
        <v>153</v>
      </c>
      <c r="C30" s="22"/>
      <c r="D30" s="22"/>
      <c r="E30" s="22"/>
      <c r="F30" s="22">
        <v>-12060000</v>
      </c>
      <c r="G30" s="22">
        <v>-19920000</v>
      </c>
      <c r="H30" s="122">
        <v>-18892000</v>
      </c>
      <c r="I30" s="98"/>
      <c r="J30" s="123">
        <v>-38812000</v>
      </c>
      <c r="K30" s="1"/>
      <c r="L30" s="124"/>
      <c r="M30" s="1"/>
    </row>
    <row r="31" spans="1:13" ht="16.7" customHeight="1" thickBot="1" x14ac:dyDescent="0.25">
      <c r="A31" s="2"/>
      <c r="B31" s="196" t="s">
        <v>154</v>
      </c>
      <c r="C31" s="53">
        <v>-3456000</v>
      </c>
      <c r="D31" s="53">
        <v>-2745000</v>
      </c>
      <c r="E31" s="53">
        <v>-2918000</v>
      </c>
      <c r="F31" s="53">
        <v>-14339000</v>
      </c>
      <c r="G31" s="53">
        <v>-22032000</v>
      </c>
      <c r="H31" s="158">
        <v>-20945000</v>
      </c>
      <c r="I31" s="98"/>
      <c r="J31" s="159">
        <v>-42977000</v>
      </c>
      <c r="K31" s="1"/>
      <c r="L31" s="160">
        <v>-6201000</v>
      </c>
    </row>
    <row r="32" spans="1:13" ht="16.7" customHeight="1" x14ac:dyDescent="0.2">
      <c r="A32" s="2"/>
      <c r="B32" s="225"/>
      <c r="C32" s="226"/>
      <c r="D32" s="226"/>
      <c r="E32" s="227"/>
      <c r="F32" s="227"/>
      <c r="G32" s="227"/>
      <c r="H32" s="228"/>
      <c r="I32" s="98"/>
      <c r="J32" s="229"/>
      <c r="K32" s="1"/>
      <c r="L32" s="230"/>
    </row>
    <row r="33" spans="1:12" ht="16.7" customHeight="1" x14ac:dyDescent="0.2">
      <c r="A33" s="2"/>
      <c r="B33" s="231" t="s">
        <v>155</v>
      </c>
      <c r="C33" s="232">
        <v>-42807000</v>
      </c>
      <c r="D33" s="232">
        <v>98603000</v>
      </c>
      <c r="E33" s="232">
        <v>-99048000</v>
      </c>
      <c r="F33" s="232">
        <v>-1065000</v>
      </c>
      <c r="G33" s="232">
        <v>-28011000</v>
      </c>
      <c r="H33" s="233">
        <v>-6345000</v>
      </c>
      <c r="I33" s="236"/>
      <c r="J33" s="234">
        <v>-34356000</v>
      </c>
      <c r="K33" s="199"/>
      <c r="L33" s="235">
        <v>55796000</v>
      </c>
    </row>
    <row r="34" spans="1:12" ht="16.7" customHeight="1" x14ac:dyDescent="0.2">
      <c r="A34" s="2"/>
      <c r="B34" s="190" t="s">
        <v>156</v>
      </c>
      <c r="C34" s="17">
        <v>132729000</v>
      </c>
      <c r="D34" s="17">
        <v>89497000</v>
      </c>
      <c r="E34" s="17">
        <v>188314000</v>
      </c>
      <c r="F34" s="17">
        <v>89573000</v>
      </c>
      <c r="G34" s="17">
        <v>87532000</v>
      </c>
      <c r="H34" s="237">
        <v>59632000</v>
      </c>
      <c r="I34" s="98"/>
      <c r="J34" s="139">
        <v>87532000</v>
      </c>
      <c r="K34" s="1"/>
      <c r="L34" s="140">
        <v>132729000</v>
      </c>
    </row>
    <row r="35" spans="1:12" ht="16.7" customHeight="1" x14ac:dyDescent="0.2">
      <c r="A35" s="2"/>
      <c r="B35" s="183" t="s">
        <v>157</v>
      </c>
      <c r="C35" s="22">
        <v>-425000</v>
      </c>
      <c r="D35" s="22">
        <v>214000</v>
      </c>
      <c r="E35" s="22">
        <v>307000</v>
      </c>
      <c r="F35" s="22">
        <v>-976000</v>
      </c>
      <c r="G35" s="22">
        <v>111000</v>
      </c>
      <c r="H35" s="122">
        <v>-105000</v>
      </c>
      <c r="I35" s="98"/>
      <c r="J35" s="123">
        <v>6000</v>
      </c>
      <c r="K35" s="1"/>
      <c r="L35" s="124">
        <v>-211000</v>
      </c>
    </row>
    <row r="36" spans="1:12" ht="16.7" customHeight="1" thickBot="1" x14ac:dyDescent="0.25">
      <c r="A36" s="2"/>
      <c r="B36" s="196" t="s">
        <v>131</v>
      </c>
      <c r="C36" s="53">
        <v>89497000</v>
      </c>
      <c r="D36" s="53">
        <v>188314000</v>
      </c>
      <c r="E36" s="53">
        <v>89573000</v>
      </c>
      <c r="F36" s="53">
        <v>87532000</v>
      </c>
      <c r="G36" s="53">
        <v>59632000</v>
      </c>
      <c r="H36" s="158">
        <v>53182000</v>
      </c>
      <c r="I36" s="98"/>
      <c r="J36" s="159">
        <v>53182000</v>
      </c>
      <c r="K36" s="1"/>
      <c r="L36" s="160">
        <v>188314000</v>
      </c>
    </row>
    <row r="37" spans="1:12" ht="16.7" customHeight="1" x14ac:dyDescent="0.2">
      <c r="A37" s="2"/>
      <c r="B37" s="197"/>
      <c r="C37" s="94"/>
      <c r="D37" s="93"/>
      <c r="E37" s="93"/>
      <c r="F37" s="93"/>
      <c r="G37" s="93"/>
      <c r="H37" s="168"/>
      <c r="I37" s="98"/>
      <c r="J37" s="169"/>
      <c r="K37" s="1"/>
      <c r="L37" s="170"/>
    </row>
    <row r="38" spans="1:12" ht="16.7" customHeight="1" x14ac:dyDescent="0.2">
      <c r="A38" s="2"/>
      <c r="B38" s="193" t="s">
        <v>158</v>
      </c>
      <c r="C38" s="1"/>
      <c r="D38" s="184"/>
      <c r="E38" s="184"/>
      <c r="F38" s="184"/>
      <c r="G38" s="184"/>
      <c r="H38" s="155"/>
      <c r="I38" s="98"/>
      <c r="J38" s="156"/>
      <c r="K38" s="1"/>
      <c r="L38" s="157"/>
    </row>
    <row r="39" spans="1:12" ht="16.7" customHeight="1" x14ac:dyDescent="0.2">
      <c r="A39" s="2"/>
      <c r="B39" s="191" t="s">
        <v>111</v>
      </c>
      <c r="C39" s="22">
        <v>231753000</v>
      </c>
      <c r="D39" s="22">
        <v>127745000</v>
      </c>
      <c r="E39" s="22">
        <v>235854000</v>
      </c>
      <c r="F39" s="22">
        <v>227662000</v>
      </c>
      <c r="G39" s="22">
        <v>224225000</v>
      </c>
      <c r="H39" s="122">
        <v>204941000</v>
      </c>
      <c r="I39" s="98"/>
      <c r="J39" s="123">
        <v>204941000</v>
      </c>
      <c r="K39" s="1"/>
      <c r="L39" s="124">
        <v>127745000</v>
      </c>
    </row>
    <row r="40" spans="1:12" ht="16.7" customHeight="1" thickBot="1" x14ac:dyDescent="0.25">
      <c r="A40" s="2"/>
      <c r="B40" s="212" t="s">
        <v>130</v>
      </c>
      <c r="C40" s="53">
        <v>321249000</v>
      </c>
      <c r="D40" s="53">
        <v>316059000</v>
      </c>
      <c r="E40" s="53">
        <v>325427000</v>
      </c>
      <c r="F40" s="53">
        <v>315194000</v>
      </c>
      <c r="G40" s="53">
        <v>283857000</v>
      </c>
      <c r="H40" s="158">
        <v>258123000</v>
      </c>
      <c r="I40" s="98"/>
      <c r="J40" s="159">
        <v>258123000</v>
      </c>
      <c r="K40" s="1"/>
      <c r="L40" s="160">
        <v>316059000</v>
      </c>
    </row>
    <row r="41" spans="1:12" ht="16.7" customHeight="1" x14ac:dyDescent="0.25">
      <c r="A41" s="2"/>
      <c r="B41" s="304" t="s">
        <v>159</v>
      </c>
      <c r="C41" s="95"/>
      <c r="D41" s="95"/>
      <c r="E41" s="100"/>
      <c r="F41" s="100"/>
      <c r="G41" s="100"/>
      <c r="H41" s="217"/>
      <c r="I41" s="98"/>
      <c r="J41" s="94"/>
      <c r="K41" s="1"/>
      <c r="L41" s="94"/>
    </row>
    <row r="42" spans="1:12" ht="16.7" customHeight="1" x14ac:dyDescent="0.2">
      <c r="A42" s="2"/>
      <c r="B42" s="190"/>
      <c r="C42" s="154"/>
      <c r="D42" s="154"/>
      <c r="E42" s="98"/>
      <c r="F42" s="98"/>
      <c r="G42" s="98"/>
      <c r="H42" s="206"/>
      <c r="I42" s="98"/>
    </row>
    <row r="43" spans="1:12" ht="16.7" customHeight="1" x14ac:dyDescent="0.2">
      <c r="A43" s="2"/>
      <c r="B43" s="238" t="s">
        <v>126</v>
      </c>
      <c r="C43" s="154"/>
      <c r="D43" s="154"/>
      <c r="E43" s="98"/>
      <c r="F43" s="98"/>
      <c r="G43" s="98"/>
      <c r="H43" s="206"/>
      <c r="I43" s="98"/>
    </row>
    <row r="44" spans="1:12" ht="16.7" customHeight="1" thickBot="1" x14ac:dyDescent="0.25">
      <c r="A44" s="2"/>
      <c r="B44" s="239" t="s">
        <v>44</v>
      </c>
      <c r="C44" s="161"/>
      <c r="D44" s="161"/>
      <c r="E44" s="96"/>
      <c r="F44" s="96"/>
      <c r="G44" s="96"/>
      <c r="H44" s="240"/>
      <c r="I44" s="98"/>
    </row>
    <row r="45" spans="1:12" ht="16.7" customHeight="1" x14ac:dyDescent="0.2">
      <c r="A45" s="2"/>
      <c r="B45" s="224" t="s">
        <v>146</v>
      </c>
      <c r="C45" s="241">
        <v>7808000</v>
      </c>
      <c r="D45" s="57">
        <v>208000</v>
      </c>
      <c r="E45" s="57">
        <v>16316000</v>
      </c>
      <c r="F45" s="57">
        <v>8363000</v>
      </c>
      <c r="G45" s="57">
        <v>-8565000</v>
      </c>
      <c r="H45" s="242">
        <v>-3560000</v>
      </c>
      <c r="I45" s="2"/>
      <c r="J45" s="305">
        <v>-12125000</v>
      </c>
      <c r="K45" s="2"/>
      <c r="L45" s="306">
        <v>8016000</v>
      </c>
    </row>
    <row r="46" spans="1:12" ht="16.7" customHeight="1" x14ac:dyDescent="0.2">
      <c r="A46" s="2"/>
      <c r="B46" s="2" t="s">
        <v>160</v>
      </c>
      <c r="C46" s="210"/>
      <c r="D46" s="17"/>
      <c r="E46" s="17"/>
      <c r="F46" s="17"/>
      <c r="G46" s="17"/>
      <c r="H46" s="138"/>
      <c r="I46" s="2"/>
      <c r="J46" s="139"/>
      <c r="K46" s="2"/>
      <c r="L46" s="140"/>
    </row>
    <row r="47" spans="1:12" ht="16.7" customHeight="1" x14ac:dyDescent="0.2">
      <c r="A47" s="2"/>
      <c r="B47" s="20" t="s">
        <v>147</v>
      </c>
      <c r="C47" s="211">
        <v>-1371000</v>
      </c>
      <c r="D47" s="22">
        <v>-2868000</v>
      </c>
      <c r="E47" s="22">
        <v>-4337000</v>
      </c>
      <c r="F47" s="22">
        <v>-3281000</v>
      </c>
      <c r="G47" s="22">
        <v>-851000</v>
      </c>
      <c r="H47" s="122">
        <v>-1123000</v>
      </c>
      <c r="I47" s="2"/>
      <c r="J47" s="123">
        <v>-1974000</v>
      </c>
      <c r="K47" s="2"/>
      <c r="L47" s="124">
        <v>-4239000</v>
      </c>
    </row>
    <row r="48" spans="1:12" ht="16.7" customHeight="1" x14ac:dyDescent="0.2">
      <c r="B48" s="192" t="s">
        <v>44</v>
      </c>
      <c r="C48" s="32">
        <v>6437000</v>
      </c>
      <c r="D48" s="32">
        <v>-2660000</v>
      </c>
      <c r="E48" s="32">
        <v>11979000</v>
      </c>
      <c r="F48" s="32">
        <v>5082000</v>
      </c>
      <c r="G48" s="32">
        <v>-9416000</v>
      </c>
      <c r="H48" s="125">
        <v>-4683000</v>
      </c>
      <c r="J48" s="126">
        <v>-14099000</v>
      </c>
      <c r="K48" s="2"/>
      <c r="L48" s="127">
        <v>3777000</v>
      </c>
    </row>
    <row r="49" spans="2:13" ht="16.7" customHeight="1" x14ac:dyDescent="0.2">
      <c r="B49" s="1" t="s">
        <v>161</v>
      </c>
      <c r="C49" s="243">
        <v>4.57439702099234E-2</v>
      </c>
      <c r="D49" s="243">
        <v>-1.69914850941239E-2</v>
      </c>
      <c r="E49" s="243">
        <v>8.31216953245347E-2</v>
      </c>
      <c r="F49" s="243">
        <v>3.5444521164187198E-2</v>
      </c>
      <c r="G49" s="243">
        <v>-6.7602397961015206E-2</v>
      </c>
      <c r="H49" s="244">
        <v>-3.07729713035307E-2</v>
      </c>
      <c r="J49" s="245">
        <v>-4.8373040924436603E-2</v>
      </c>
      <c r="K49" s="36"/>
      <c r="L49" s="246">
        <v>1.27057493768229E-2</v>
      </c>
    </row>
    <row r="50" spans="2:13" ht="16.7" customHeight="1" x14ac:dyDescent="0.2">
      <c r="B50" s="183" t="s">
        <v>162</v>
      </c>
      <c r="C50" s="247">
        <v>4043000</v>
      </c>
      <c r="D50" s="247">
        <v>5792000</v>
      </c>
      <c r="E50" s="247">
        <v>944000</v>
      </c>
      <c r="F50" s="247">
        <v>399000</v>
      </c>
      <c r="G50" s="247"/>
      <c r="H50" s="248"/>
      <c r="I50" s="2"/>
      <c r="J50" s="249"/>
      <c r="K50" s="88"/>
      <c r="L50" s="250">
        <v>9835000</v>
      </c>
    </row>
    <row r="51" spans="2:13" ht="16.7" customHeight="1" x14ac:dyDescent="0.2">
      <c r="B51" s="192" t="s">
        <v>163</v>
      </c>
      <c r="C51" s="32">
        <v>10480000</v>
      </c>
      <c r="D51" s="32">
        <v>3132000</v>
      </c>
      <c r="E51" s="32">
        <v>12923000</v>
      </c>
      <c r="F51" s="32">
        <v>5481000</v>
      </c>
      <c r="G51" s="32">
        <v>-9416000</v>
      </c>
      <c r="H51" s="125">
        <v>-4683000</v>
      </c>
      <c r="I51" s="1"/>
      <c r="J51" s="126">
        <v>-14099000</v>
      </c>
      <c r="K51" s="2"/>
      <c r="L51" s="127">
        <v>13612000</v>
      </c>
      <c r="M51" s="1"/>
    </row>
    <row r="52" spans="2:13" ht="16.7" customHeight="1" thickBot="1" x14ac:dyDescent="0.25">
      <c r="B52" s="208" t="s">
        <v>161</v>
      </c>
      <c r="C52" s="251">
        <v>7.4475191517787406E-2</v>
      </c>
      <c r="D52" s="251">
        <v>2.00065155318782E-2</v>
      </c>
      <c r="E52" s="251">
        <v>8.9672065170628798E-2</v>
      </c>
      <c r="F52" s="251">
        <v>3.82273554704664E-2</v>
      </c>
      <c r="G52" s="251">
        <v>-6.7602397961015206E-2</v>
      </c>
      <c r="H52" s="252">
        <v>-3.07729713035307E-2</v>
      </c>
      <c r="I52" s="1"/>
      <c r="J52" s="253">
        <v>-4.8373040924436603E-2</v>
      </c>
      <c r="K52" s="36"/>
      <c r="L52" s="254">
        <v>4.5790484648480997E-2</v>
      </c>
    </row>
    <row r="53" spans="2:13" ht="16.7" customHeight="1" x14ac:dyDescent="0.2">
      <c r="B53" s="313" t="s">
        <v>164</v>
      </c>
      <c r="C53" s="313"/>
      <c r="D53" s="313"/>
      <c r="E53" s="313"/>
      <c r="F53" s="313"/>
      <c r="G53" s="313"/>
      <c r="H53" s="313"/>
      <c r="J53" s="94"/>
      <c r="K53" s="1"/>
      <c r="L53" s="94"/>
    </row>
    <row r="54" spans="2:13" ht="16.7" customHeight="1" x14ac:dyDescent="0.2">
      <c r="J54" s="1"/>
      <c r="K54" s="1"/>
      <c r="L54" s="1"/>
    </row>
  </sheetData>
  <mergeCells count="2">
    <mergeCell ref="B2:F2"/>
    <mergeCell ref="B53:H53"/>
  </mergeCells>
  <pageMargins left="0.75" right="0.75" top="1" bottom="1" header="0.5" footer="0.5"/>
  <pageSetup paperSize="9" orientation="portrait" r:id="rId1"/>
  <customProperties>
    <customPr name="_pios_id" r:id="rId2"/>
    <customPr name="EpmWorksheetKeyString_GU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8"/>
  <sheetViews>
    <sheetView showGridLines="0" showRuler="0" workbookViewId="0"/>
  </sheetViews>
  <sheetFormatPr defaultColWidth="13.42578125" defaultRowHeight="12.75" x14ac:dyDescent="0.2"/>
  <cols>
    <col min="2" max="2" width="76.85546875" customWidth="1"/>
    <col min="3" max="8" width="13.5703125" customWidth="1"/>
  </cols>
  <sheetData>
    <row r="1" spans="1:8" ht="16.7" customHeight="1" x14ac:dyDescent="0.2">
      <c r="A1" s="2"/>
      <c r="B1" s="2"/>
      <c r="C1" s="2"/>
      <c r="D1" s="2"/>
      <c r="E1" s="2"/>
      <c r="F1" s="2"/>
      <c r="G1" s="2"/>
      <c r="H1" s="2"/>
    </row>
    <row r="2" spans="1:8" ht="23.25" customHeight="1" x14ac:dyDescent="0.3">
      <c r="A2" s="2"/>
      <c r="B2" s="3" t="s">
        <v>165</v>
      </c>
      <c r="C2" s="2"/>
      <c r="D2" s="2"/>
      <c r="E2" s="2"/>
      <c r="F2" s="2"/>
      <c r="G2" s="2"/>
      <c r="H2" s="2"/>
    </row>
    <row r="3" spans="1:8" ht="16.7" customHeight="1" x14ac:dyDescent="0.2">
      <c r="A3" s="2"/>
      <c r="B3" s="4" t="str">
        <f>'1. Key figures table'!$B$3</f>
        <v>Second quarter and half year 2024 results</v>
      </c>
      <c r="C3" s="2"/>
      <c r="D3" s="2"/>
      <c r="E3" s="2"/>
      <c r="F3" s="2"/>
      <c r="G3" s="2"/>
      <c r="H3" s="2"/>
    </row>
    <row r="4" spans="1:8" ht="16.7" customHeight="1" thickBot="1" x14ac:dyDescent="0.25">
      <c r="A4" s="2"/>
      <c r="B4" s="5"/>
      <c r="C4" s="73"/>
      <c r="D4" s="73"/>
      <c r="E4" s="73"/>
      <c r="F4" s="73"/>
      <c r="G4" s="73"/>
      <c r="H4" s="73"/>
    </row>
    <row r="5" spans="1:8" ht="39.950000000000003" customHeight="1" thickBot="1" x14ac:dyDescent="0.25">
      <c r="A5" s="2"/>
      <c r="B5" s="6" t="s">
        <v>30</v>
      </c>
      <c r="C5" s="8" t="s">
        <v>166</v>
      </c>
      <c r="D5" s="8" t="s">
        <v>167</v>
      </c>
      <c r="E5" s="8" t="s">
        <v>168</v>
      </c>
      <c r="F5" s="8" t="s">
        <v>169</v>
      </c>
      <c r="G5" s="8" t="s">
        <v>170</v>
      </c>
      <c r="H5" s="8" t="s">
        <v>115</v>
      </c>
    </row>
    <row r="6" spans="1:8" ht="16.7" customHeight="1" x14ac:dyDescent="0.2">
      <c r="A6" s="2"/>
      <c r="B6" s="256" t="s">
        <v>171</v>
      </c>
      <c r="C6" s="57">
        <v>26473000</v>
      </c>
      <c r="D6" s="57">
        <v>338124000</v>
      </c>
      <c r="E6" s="57">
        <v>-30482000</v>
      </c>
      <c r="F6" s="57">
        <v>72817000</v>
      </c>
      <c r="G6" s="57">
        <v>-207326000</v>
      </c>
      <c r="H6" s="257">
        <v>199606000</v>
      </c>
    </row>
    <row r="7" spans="1:8" ht="16.7" customHeight="1" x14ac:dyDescent="0.2">
      <c r="A7" s="2"/>
      <c r="B7" s="258" t="s">
        <v>172</v>
      </c>
      <c r="C7" s="184"/>
      <c r="D7" s="184"/>
      <c r="E7" s="184"/>
      <c r="F7" s="184"/>
      <c r="G7" s="184"/>
    </row>
    <row r="8" spans="1:8" ht="16.7" customHeight="1" x14ac:dyDescent="0.2">
      <c r="A8" s="2"/>
      <c r="B8" s="2" t="s">
        <v>173</v>
      </c>
      <c r="C8" s="17"/>
      <c r="D8" s="17"/>
      <c r="E8" s="17"/>
      <c r="F8" s="17"/>
      <c r="G8" s="17">
        <v>-1481000</v>
      </c>
      <c r="H8" s="259">
        <v>-1481000</v>
      </c>
    </row>
    <row r="9" spans="1:8" ht="16.7" customHeight="1" x14ac:dyDescent="0.25">
      <c r="A9" s="36"/>
      <c r="B9" s="258" t="s">
        <v>174</v>
      </c>
      <c r="C9" s="184"/>
      <c r="D9" s="184"/>
      <c r="E9" s="184"/>
      <c r="F9" s="184"/>
      <c r="G9" s="184"/>
    </row>
    <row r="10" spans="1:8" ht="16.7" customHeight="1" x14ac:dyDescent="0.25">
      <c r="A10" s="2"/>
      <c r="B10" s="2" t="s">
        <v>175</v>
      </c>
      <c r="C10" s="17"/>
      <c r="D10" s="17"/>
      <c r="E10" s="17"/>
      <c r="F10" s="17">
        <v>-440000</v>
      </c>
      <c r="G10" s="17"/>
      <c r="H10" s="259">
        <v>-440000</v>
      </c>
    </row>
    <row r="11" spans="1:8" ht="16.7" customHeight="1" x14ac:dyDescent="0.25">
      <c r="A11" s="36"/>
      <c r="B11" s="2" t="s">
        <v>176</v>
      </c>
      <c r="C11" s="17"/>
      <c r="D11" s="17"/>
      <c r="E11" s="17"/>
      <c r="F11" s="17"/>
      <c r="G11" s="17">
        <v>120000</v>
      </c>
      <c r="H11" s="259">
        <v>120000</v>
      </c>
    </row>
    <row r="12" spans="1:8" ht="16.7" customHeight="1" x14ac:dyDescent="0.2">
      <c r="A12" s="2"/>
      <c r="B12" s="2" t="s">
        <v>81</v>
      </c>
      <c r="C12" s="17"/>
      <c r="D12" s="17"/>
      <c r="E12" s="17"/>
      <c r="F12" s="17">
        <v>995000</v>
      </c>
      <c r="G12" s="17"/>
      <c r="H12" s="259">
        <v>995000</v>
      </c>
    </row>
    <row r="13" spans="1:8" ht="16.7" customHeight="1" thickBot="1" x14ac:dyDescent="0.25">
      <c r="A13" s="36"/>
      <c r="B13" s="51" t="s">
        <v>177</v>
      </c>
      <c r="C13" s="260">
        <v>0</v>
      </c>
      <c r="D13" s="260">
        <v>0</v>
      </c>
      <c r="E13" s="260">
        <v>0</v>
      </c>
      <c r="F13" s="260">
        <v>555000</v>
      </c>
      <c r="G13" s="260">
        <v>120000</v>
      </c>
      <c r="H13" s="260">
        <v>675000</v>
      </c>
    </row>
    <row r="14" spans="1:8" ht="16.7" customHeight="1" x14ac:dyDescent="0.2">
      <c r="A14" s="2"/>
      <c r="B14" s="182" t="s">
        <v>178</v>
      </c>
      <c r="C14" s="57">
        <v>0</v>
      </c>
      <c r="D14" s="57">
        <v>0</v>
      </c>
      <c r="E14" s="57">
        <v>0</v>
      </c>
      <c r="F14" s="57">
        <v>555000</v>
      </c>
      <c r="G14" s="57">
        <v>-1361000</v>
      </c>
      <c r="H14" s="257">
        <v>-806000</v>
      </c>
    </row>
    <row r="15" spans="1:8" ht="16.7" customHeight="1" x14ac:dyDescent="0.2">
      <c r="A15" s="2"/>
      <c r="B15" s="258" t="s">
        <v>179</v>
      </c>
      <c r="C15" s="2"/>
      <c r="D15" s="2"/>
      <c r="E15" s="2"/>
      <c r="F15" s="2"/>
      <c r="G15" s="2"/>
    </row>
    <row r="16" spans="1:8" ht="15" customHeight="1" x14ac:dyDescent="0.2">
      <c r="A16" s="2"/>
      <c r="B16" s="98" t="s">
        <v>180</v>
      </c>
      <c r="C16" s="261"/>
      <c r="D16" s="261"/>
      <c r="E16" s="261"/>
      <c r="F16" s="261">
        <v>6551900</v>
      </c>
      <c r="G16" s="261"/>
      <c r="H16" s="262">
        <v>6551900</v>
      </c>
    </row>
    <row r="17" spans="1:8" ht="15" customHeight="1" x14ac:dyDescent="0.2">
      <c r="A17" s="2"/>
      <c r="B17" s="98" t="s">
        <v>181</v>
      </c>
      <c r="C17" s="17"/>
      <c r="D17" s="17"/>
      <c r="E17" s="17"/>
      <c r="F17" s="17">
        <v>2294000</v>
      </c>
      <c r="G17" s="17"/>
      <c r="H17" s="259">
        <v>2294000</v>
      </c>
    </row>
    <row r="18" spans="1:8" ht="15" customHeight="1" x14ac:dyDescent="0.2">
      <c r="A18" s="2"/>
      <c r="B18" s="98" t="s">
        <v>182</v>
      </c>
      <c r="C18" s="17"/>
      <c r="D18" s="17"/>
      <c r="E18" s="17">
        <v>367510</v>
      </c>
      <c r="F18" s="17"/>
      <c r="G18" s="17"/>
      <c r="H18" s="259">
        <v>367510</v>
      </c>
    </row>
    <row r="19" spans="1:8" ht="16.7" customHeight="1" x14ac:dyDescent="0.2">
      <c r="A19" s="2"/>
      <c r="B19" s="258" t="s">
        <v>183</v>
      </c>
      <c r="C19" s="98"/>
      <c r="D19" s="98"/>
      <c r="E19" s="98"/>
      <c r="F19" s="98"/>
      <c r="G19" s="98"/>
    </row>
    <row r="20" spans="1:8" ht="16.7" customHeight="1" x14ac:dyDescent="0.2">
      <c r="A20" s="2"/>
      <c r="B20" s="263" t="s">
        <v>184</v>
      </c>
      <c r="C20" s="264"/>
      <c r="D20" s="264"/>
      <c r="E20" s="264">
        <v>5927400</v>
      </c>
      <c r="F20" s="264">
        <v>-20469000</v>
      </c>
      <c r="G20" s="264">
        <v>14542000</v>
      </c>
      <c r="H20" s="265">
        <v>0</v>
      </c>
    </row>
    <row r="21" spans="1:8" ht="16.7" customHeight="1" thickBot="1" x14ac:dyDescent="0.25">
      <c r="A21" s="2"/>
      <c r="B21" s="212" t="s">
        <v>185</v>
      </c>
      <c r="C21" s="160">
        <v>26473000</v>
      </c>
      <c r="D21" s="160">
        <v>338124000</v>
      </c>
      <c r="E21" s="160">
        <v>-24187090</v>
      </c>
      <c r="F21" s="160">
        <v>61749000</v>
      </c>
      <c r="G21" s="160">
        <v>-194145000</v>
      </c>
      <c r="H21" s="160">
        <v>208013810</v>
      </c>
    </row>
    <row r="22" spans="1:8" ht="6.6" customHeight="1" x14ac:dyDescent="0.2">
      <c r="A22" s="2"/>
      <c r="B22" s="256"/>
      <c r="C22" s="93"/>
      <c r="D22" s="93"/>
      <c r="E22" s="93"/>
      <c r="F22" s="93"/>
      <c r="G22" s="93"/>
      <c r="H22" s="93"/>
    </row>
    <row r="23" spans="1:8" ht="6.6" customHeight="1" thickBot="1" x14ac:dyDescent="0.25">
      <c r="B23" s="266"/>
      <c r="C23" s="267"/>
      <c r="D23" s="267"/>
      <c r="E23" s="267"/>
      <c r="F23" s="267"/>
      <c r="G23" s="267"/>
      <c r="H23" s="267"/>
    </row>
    <row r="24" spans="1:8" ht="16.7" customHeight="1" x14ac:dyDescent="0.2">
      <c r="B24" s="256" t="s">
        <v>186</v>
      </c>
      <c r="C24" s="57">
        <v>26473000</v>
      </c>
      <c r="D24" s="57">
        <v>338124000</v>
      </c>
      <c r="E24" s="57">
        <v>-34110000</v>
      </c>
      <c r="F24" s="57">
        <v>56745000</v>
      </c>
      <c r="G24" s="57">
        <v>-205644000</v>
      </c>
      <c r="H24" s="257">
        <v>181588000</v>
      </c>
    </row>
    <row r="25" spans="1:8" ht="16.7" customHeight="1" x14ac:dyDescent="0.2">
      <c r="B25" s="258" t="s">
        <v>172</v>
      </c>
      <c r="C25" s="184"/>
      <c r="D25" s="184"/>
      <c r="E25" s="184"/>
      <c r="F25" s="184"/>
      <c r="G25" s="184"/>
    </row>
    <row r="26" spans="1:8" ht="16.7" customHeight="1" x14ac:dyDescent="0.2">
      <c r="B26" s="2" t="s">
        <v>173</v>
      </c>
      <c r="C26" s="17"/>
      <c r="D26" s="17"/>
      <c r="E26" s="17"/>
      <c r="F26" s="17"/>
      <c r="G26" s="17">
        <v>-7180000</v>
      </c>
      <c r="H26" s="259">
        <v>-7180000</v>
      </c>
    </row>
    <row r="27" spans="1:8" ht="16.7" customHeight="1" x14ac:dyDescent="0.25">
      <c r="B27" s="258" t="s">
        <v>174</v>
      </c>
      <c r="C27" s="184"/>
      <c r="D27" s="184"/>
      <c r="E27" s="184"/>
      <c r="F27" s="184"/>
      <c r="G27" s="184"/>
    </row>
    <row r="28" spans="1:8" ht="16.7" customHeight="1" x14ac:dyDescent="0.25">
      <c r="B28" s="2" t="s">
        <v>175</v>
      </c>
      <c r="C28" s="17"/>
      <c r="D28" s="17"/>
      <c r="E28" s="17"/>
      <c r="F28" s="17">
        <v>957000</v>
      </c>
      <c r="G28" s="17"/>
      <c r="H28" s="259">
        <v>957000</v>
      </c>
    </row>
    <row r="29" spans="1:8" ht="16.7" customHeight="1" thickBot="1" x14ac:dyDescent="0.25">
      <c r="B29" s="51" t="s">
        <v>177</v>
      </c>
      <c r="C29" s="53">
        <v>0</v>
      </c>
      <c r="D29" s="53">
        <v>0</v>
      </c>
      <c r="E29" s="53">
        <v>0</v>
      </c>
      <c r="F29" s="53">
        <v>957000</v>
      </c>
      <c r="G29" s="53">
        <v>0</v>
      </c>
      <c r="H29" s="260">
        <v>957000</v>
      </c>
    </row>
    <row r="30" spans="1:8" ht="16.7" customHeight="1" x14ac:dyDescent="0.2">
      <c r="B30" s="182" t="s">
        <v>178</v>
      </c>
      <c r="C30" s="257">
        <v>0</v>
      </c>
      <c r="D30" s="257">
        <v>0</v>
      </c>
      <c r="E30" s="257">
        <v>0</v>
      </c>
      <c r="F30" s="257">
        <v>957000</v>
      </c>
      <c r="G30" s="257">
        <v>-7180000</v>
      </c>
      <c r="H30" s="257">
        <v>-6223000</v>
      </c>
    </row>
    <row r="31" spans="1:8" ht="16.7" customHeight="1" x14ac:dyDescent="0.2">
      <c r="B31" s="258" t="s">
        <v>179</v>
      </c>
      <c r="C31" s="186"/>
      <c r="D31" s="186"/>
      <c r="E31" s="186"/>
      <c r="F31" s="186"/>
      <c r="G31" s="186"/>
    </row>
    <row r="32" spans="1:8" ht="16.7" customHeight="1" x14ac:dyDescent="0.2">
      <c r="B32" s="98" t="s">
        <v>180</v>
      </c>
      <c r="C32" s="261"/>
      <c r="D32" s="261"/>
      <c r="E32" s="261"/>
      <c r="F32" s="261">
        <v>6437000</v>
      </c>
      <c r="G32" s="261"/>
      <c r="H32" s="262">
        <v>6437000</v>
      </c>
    </row>
    <row r="33" spans="2:8" ht="14.1" customHeight="1" x14ac:dyDescent="0.2">
      <c r="B33" s="137" t="s">
        <v>187</v>
      </c>
      <c r="C33" s="17"/>
      <c r="D33" s="17"/>
      <c r="E33" s="17">
        <v>-38716000</v>
      </c>
      <c r="F33" s="17"/>
      <c r="G33" s="17"/>
      <c r="H33" s="259">
        <v>-38716000</v>
      </c>
    </row>
    <row r="34" spans="2:8" ht="16.7" customHeight="1" x14ac:dyDescent="0.2">
      <c r="B34" s="258" t="s">
        <v>183</v>
      </c>
      <c r="C34" s="98"/>
      <c r="D34" s="98"/>
      <c r="E34" s="98"/>
      <c r="F34" s="98"/>
      <c r="G34" s="98"/>
    </row>
    <row r="35" spans="2:8" ht="16.7" customHeight="1" x14ac:dyDescent="0.2">
      <c r="B35" s="263" t="s">
        <v>184</v>
      </c>
      <c r="C35" s="264"/>
      <c r="D35" s="264"/>
      <c r="E35" s="264">
        <v>8377000</v>
      </c>
      <c r="F35" s="264">
        <v>-17069000</v>
      </c>
      <c r="G35" s="264">
        <v>8692000</v>
      </c>
      <c r="H35" s="265">
        <v>0</v>
      </c>
    </row>
    <row r="36" spans="2:8" ht="16.7" customHeight="1" thickBot="1" x14ac:dyDescent="0.25">
      <c r="B36" s="212" t="s">
        <v>188</v>
      </c>
      <c r="C36" s="158">
        <v>26473000</v>
      </c>
      <c r="D36" s="158">
        <v>338124000</v>
      </c>
      <c r="E36" s="158">
        <v>-64449000</v>
      </c>
      <c r="F36" s="158">
        <v>47070000</v>
      </c>
      <c r="G36" s="158">
        <v>-204132000</v>
      </c>
      <c r="H36" s="158">
        <v>143086000</v>
      </c>
    </row>
    <row r="37" spans="2:8" ht="16.7" customHeight="1" x14ac:dyDescent="0.2">
      <c r="B37" s="314" t="s">
        <v>189</v>
      </c>
      <c r="C37" s="315"/>
      <c r="D37" s="315"/>
      <c r="E37" s="315"/>
      <c r="F37" s="315"/>
      <c r="G37" s="315"/>
      <c r="H37" s="95"/>
    </row>
    <row r="38" spans="2:8" x14ac:dyDescent="0.2">
      <c r="B38" s="314" t="s">
        <v>190</v>
      </c>
      <c r="C38" s="315"/>
      <c r="D38" s="315"/>
      <c r="E38" s="315"/>
      <c r="F38" s="315"/>
      <c r="G38" s="315"/>
    </row>
  </sheetData>
  <mergeCells count="2">
    <mergeCell ref="B37:G37"/>
    <mergeCell ref="B38:G38"/>
  </mergeCells>
  <pageMargins left="0.75" right="0.75" top="1" bottom="1" header="0.5" footer="0.5"/>
  <customProperties>
    <customPr name="_pios_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49"/>
  <sheetViews>
    <sheetView showGridLines="0" showRuler="0" workbookViewId="0"/>
  </sheetViews>
  <sheetFormatPr defaultColWidth="13.42578125" defaultRowHeight="12.75" x14ac:dyDescent="0.2"/>
  <cols>
    <col min="2" max="2" width="66.42578125" customWidth="1"/>
  </cols>
  <sheetData>
    <row r="1" spans="2:5" ht="16.7" customHeight="1" x14ac:dyDescent="0.2"/>
    <row r="2" spans="2:5" ht="23.25" customHeight="1" x14ac:dyDescent="0.3">
      <c r="B2" s="3" t="s">
        <v>191</v>
      </c>
      <c r="C2" s="2"/>
      <c r="D2" s="2"/>
    </row>
    <row r="3" spans="2:5" ht="16.7" customHeight="1" x14ac:dyDescent="0.2">
      <c r="B3" s="4" t="str">
        <f>'1. Key figures table'!$B$3</f>
        <v>Second quarter and half year 2024 results</v>
      </c>
      <c r="C3" s="2"/>
      <c r="D3" s="2"/>
    </row>
    <row r="4" spans="2:5" ht="16.7" customHeight="1" x14ac:dyDescent="0.2">
      <c r="B4" s="5"/>
      <c r="C4" s="73"/>
      <c r="D4" s="73"/>
    </row>
    <row r="5" spans="2:5" ht="16.7" customHeight="1" x14ac:dyDescent="0.2">
      <c r="B5" s="6" t="s">
        <v>30</v>
      </c>
      <c r="C5" s="102" t="s">
        <v>7</v>
      </c>
      <c r="D5" s="105" t="s">
        <v>8</v>
      </c>
    </row>
    <row r="6" spans="2:5" ht="16.7" customHeight="1" x14ac:dyDescent="0.2">
      <c r="B6" s="268" t="s">
        <v>13</v>
      </c>
      <c r="C6" s="269">
        <v>291464000</v>
      </c>
      <c r="D6" s="270">
        <v>297267000</v>
      </c>
    </row>
    <row r="7" spans="2:5" ht="16.7" customHeight="1" x14ac:dyDescent="0.2">
      <c r="B7" s="80" t="s">
        <v>9</v>
      </c>
      <c r="C7" s="219">
        <v>251860000</v>
      </c>
      <c r="D7" s="221">
        <v>250738000</v>
      </c>
    </row>
    <row r="8" spans="2:5" ht="16.7" customHeight="1" x14ac:dyDescent="0.2">
      <c r="B8" s="271" t="s">
        <v>192</v>
      </c>
      <c r="C8" s="138">
        <v>247341000</v>
      </c>
      <c r="D8" s="140">
        <v>246219000</v>
      </c>
    </row>
    <row r="9" spans="2:5" ht="16.7" customHeight="1" x14ac:dyDescent="0.2">
      <c r="B9" s="271" t="s">
        <v>193</v>
      </c>
      <c r="C9" s="138">
        <v>4519000</v>
      </c>
      <c r="D9" s="140">
        <v>4519000</v>
      </c>
    </row>
    <row r="10" spans="2:5" ht="16.7" customHeight="1" x14ac:dyDescent="0.2">
      <c r="B10" s="2" t="s">
        <v>12</v>
      </c>
      <c r="C10" s="138">
        <v>44123000</v>
      </c>
      <c r="D10" s="140">
        <v>51048000</v>
      </c>
    </row>
    <row r="11" spans="2:5" ht="16.7" customHeight="1" x14ac:dyDescent="0.2">
      <c r="B11" s="20" t="s">
        <v>194</v>
      </c>
      <c r="C11" s="122">
        <v>-4519000</v>
      </c>
      <c r="D11" s="124">
        <v>-4519000</v>
      </c>
    </row>
    <row r="12" spans="2:5" ht="16.7" customHeight="1" x14ac:dyDescent="0.2">
      <c r="B12" s="272"/>
      <c r="C12" s="273"/>
      <c r="D12" s="274"/>
      <c r="E12" s="1"/>
    </row>
    <row r="13" spans="2:5" ht="16.7" customHeight="1" x14ac:dyDescent="0.2">
      <c r="B13" s="275" t="s">
        <v>195</v>
      </c>
      <c r="C13" s="248">
        <v>291464086</v>
      </c>
      <c r="D13" s="250">
        <v>297266771</v>
      </c>
      <c r="E13" s="1"/>
    </row>
    <row r="14" spans="2:5" ht="16.7" customHeight="1" x14ac:dyDescent="0.2">
      <c r="B14" s="80" t="s">
        <v>196</v>
      </c>
      <c r="C14" s="219">
        <v>162691387</v>
      </c>
      <c r="D14" s="221">
        <v>163424334</v>
      </c>
      <c r="E14" s="1"/>
    </row>
    <row r="15" spans="2:5" ht="16.7" customHeight="1" x14ac:dyDescent="0.2">
      <c r="B15" s="2" t="s">
        <v>197</v>
      </c>
      <c r="C15" s="138">
        <v>97637735</v>
      </c>
      <c r="D15" s="140">
        <v>97073733</v>
      </c>
      <c r="E15" s="1"/>
    </row>
    <row r="16" spans="2:5" ht="16.7" customHeight="1" x14ac:dyDescent="0.2">
      <c r="B16" s="20" t="s">
        <v>198</v>
      </c>
      <c r="C16" s="122">
        <v>31134964</v>
      </c>
      <c r="D16" s="124">
        <v>36768704</v>
      </c>
      <c r="E16" s="1"/>
    </row>
    <row r="17" spans="2:5" ht="16.7" customHeight="1" x14ac:dyDescent="0.2">
      <c r="B17" s="80"/>
      <c r="C17" s="134"/>
      <c r="D17" s="136"/>
      <c r="E17" s="1"/>
    </row>
    <row r="18" spans="2:5" ht="16.7" customHeight="1" x14ac:dyDescent="0.2">
      <c r="B18" s="275" t="s">
        <v>199</v>
      </c>
      <c r="C18" s="248">
        <v>291464087</v>
      </c>
      <c r="D18" s="250">
        <v>297267211</v>
      </c>
      <c r="E18" s="1"/>
    </row>
    <row r="19" spans="2:5" ht="16.7" customHeight="1" x14ac:dyDescent="0.2">
      <c r="B19" s="80" t="s">
        <v>200</v>
      </c>
      <c r="C19" s="219">
        <v>49629640</v>
      </c>
      <c r="D19" s="221">
        <v>50253211</v>
      </c>
      <c r="E19" s="1"/>
    </row>
    <row r="20" spans="2:5" ht="16.7" customHeight="1" x14ac:dyDescent="0.2">
      <c r="B20" s="20" t="s">
        <v>201</v>
      </c>
      <c r="C20" s="122">
        <v>241834447</v>
      </c>
      <c r="D20" s="124">
        <v>247014000</v>
      </c>
      <c r="E20" s="1"/>
    </row>
    <row r="21" spans="2:5" ht="16.7" customHeight="1" x14ac:dyDescent="0.2">
      <c r="B21" s="80"/>
      <c r="C21" s="273"/>
      <c r="D21" s="274"/>
      <c r="E21" s="1"/>
    </row>
    <row r="22" spans="2:5" ht="16.7" customHeight="1" x14ac:dyDescent="0.2">
      <c r="B22" s="275" t="s">
        <v>17</v>
      </c>
      <c r="C22" s="248">
        <v>-7131000</v>
      </c>
      <c r="D22" s="250">
        <v>764000</v>
      </c>
      <c r="E22" s="1"/>
    </row>
    <row r="23" spans="2:5" ht="16.7" customHeight="1" x14ac:dyDescent="0.2">
      <c r="B23" s="80" t="s">
        <v>9</v>
      </c>
      <c r="C23" s="219">
        <v>-12638000</v>
      </c>
      <c r="D23" s="221">
        <v>-2638000</v>
      </c>
      <c r="E23" s="1"/>
    </row>
    <row r="24" spans="2:5" ht="16.7" customHeight="1" x14ac:dyDescent="0.2">
      <c r="B24" s="20" t="s">
        <v>12</v>
      </c>
      <c r="C24" s="122">
        <v>5507000</v>
      </c>
      <c r="D24" s="124">
        <v>3402000</v>
      </c>
      <c r="E24" s="1"/>
    </row>
    <row r="25" spans="2:5" ht="16.7" customHeight="1" x14ac:dyDescent="0.2">
      <c r="B25" s="80"/>
      <c r="C25" s="273"/>
      <c r="D25" s="274"/>
      <c r="E25" s="1"/>
    </row>
    <row r="26" spans="2:5" ht="16.7" customHeight="1" x14ac:dyDescent="0.2">
      <c r="B26" s="275" t="s">
        <v>202</v>
      </c>
      <c r="C26" s="248">
        <v>10644000</v>
      </c>
      <c r="D26" s="250">
        <v>24109000</v>
      </c>
      <c r="E26" s="1"/>
    </row>
    <row r="27" spans="2:5" ht="16.7" customHeight="1" x14ac:dyDescent="0.2">
      <c r="B27" s="80" t="s">
        <v>9</v>
      </c>
      <c r="C27" s="219">
        <v>4845000</v>
      </c>
      <c r="D27" s="221">
        <v>20290000</v>
      </c>
      <c r="E27" s="1"/>
    </row>
    <row r="28" spans="2:5" ht="16.7" customHeight="1" x14ac:dyDescent="0.2">
      <c r="B28" s="20" t="s">
        <v>12</v>
      </c>
      <c r="C28" s="122">
        <v>5799000</v>
      </c>
      <c r="D28" s="124">
        <v>3819000</v>
      </c>
      <c r="E28" s="1"/>
    </row>
    <row r="29" spans="2:5" ht="16.7" customHeight="1" x14ac:dyDescent="0.2">
      <c r="B29" s="80"/>
      <c r="C29" s="273"/>
      <c r="D29" s="274"/>
      <c r="E29" s="1"/>
    </row>
    <row r="30" spans="2:5" ht="16.7" customHeight="1" x14ac:dyDescent="0.2">
      <c r="B30" s="2" t="s">
        <v>203</v>
      </c>
      <c r="C30" s="138">
        <v>-7131000</v>
      </c>
      <c r="D30" s="140">
        <v>764000</v>
      </c>
      <c r="E30" s="1"/>
    </row>
    <row r="31" spans="2:5" ht="16.7" customHeight="1" x14ac:dyDescent="0.25">
      <c r="B31" s="2" t="s">
        <v>204</v>
      </c>
      <c r="C31" s="138">
        <v>-2981000</v>
      </c>
      <c r="D31" s="140">
        <v>-1674000</v>
      </c>
      <c r="E31" s="1"/>
    </row>
    <row r="32" spans="2:5" ht="16.7" customHeight="1" x14ac:dyDescent="0.2">
      <c r="B32" s="20" t="s">
        <v>205</v>
      </c>
      <c r="C32" s="122">
        <v>5281000</v>
      </c>
      <c r="D32" s="124">
        <v>2299000</v>
      </c>
      <c r="E32" s="1"/>
    </row>
    <row r="33" spans="2:5" ht="16.7" customHeight="1" x14ac:dyDescent="0.2">
      <c r="B33" s="51" t="s">
        <v>206</v>
      </c>
      <c r="C33" s="158">
        <v>-4831000</v>
      </c>
      <c r="D33" s="160">
        <v>1389000</v>
      </c>
      <c r="E33" s="1"/>
    </row>
    <row r="34" spans="2:5" ht="16.7" customHeight="1" x14ac:dyDescent="0.25">
      <c r="B34" s="303" t="s">
        <v>207</v>
      </c>
      <c r="C34" s="94"/>
      <c r="D34" s="94"/>
    </row>
    <row r="35" spans="2:5" ht="16.7" customHeight="1" x14ac:dyDescent="0.2"/>
    <row r="36" spans="2:5" ht="16.7" customHeight="1" x14ac:dyDescent="0.2"/>
    <row r="37" spans="2:5" ht="16.7" customHeight="1" x14ac:dyDescent="0.2"/>
    <row r="38" spans="2:5" ht="16.7" customHeight="1" x14ac:dyDescent="0.2"/>
    <row r="39" spans="2:5" ht="16.7" customHeight="1" x14ac:dyDescent="0.2"/>
    <row r="40" spans="2:5" ht="16.7" customHeight="1" x14ac:dyDescent="0.2"/>
    <row r="41" spans="2:5" ht="16.7" customHeight="1" x14ac:dyDescent="0.2"/>
    <row r="42" spans="2:5" ht="16.7" customHeight="1" x14ac:dyDescent="0.2"/>
    <row r="43" spans="2:5" ht="16.7" customHeight="1" x14ac:dyDescent="0.2"/>
    <row r="44" spans="2:5" ht="16.7" customHeight="1" x14ac:dyDescent="0.2"/>
    <row r="45" spans="2:5" ht="16.7" customHeight="1" x14ac:dyDescent="0.2"/>
    <row r="46" spans="2:5" ht="16.7" customHeight="1" x14ac:dyDescent="0.2"/>
    <row r="47" spans="2:5" ht="16.7" customHeight="1" x14ac:dyDescent="0.2"/>
    <row r="48" spans="2:5" ht="16.7" customHeight="1" x14ac:dyDescent="0.2"/>
    <row r="49" ht="16.7" customHeight="1" x14ac:dyDescent="0.2"/>
  </sheetData>
  <pageMargins left="0.75" right="0.75" top="1" bottom="1" header="0.5" footer="0.5"/>
  <customProperties>
    <customPr name="_pios_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48"/>
  <sheetViews>
    <sheetView showGridLines="0" showRuler="0" workbookViewId="0"/>
  </sheetViews>
  <sheetFormatPr defaultColWidth="13.42578125" defaultRowHeight="12.75" x14ac:dyDescent="0.2"/>
  <cols>
    <col min="2" max="2" width="64.85546875" customWidth="1"/>
  </cols>
  <sheetData>
    <row r="1" spans="2:4" ht="16.7" customHeight="1" x14ac:dyDescent="0.2"/>
    <row r="2" spans="2:4" ht="23.25" customHeight="1" x14ac:dyDescent="0.3">
      <c r="B2" s="3" t="s">
        <v>208</v>
      </c>
      <c r="C2" s="2"/>
      <c r="D2" s="2"/>
    </row>
    <row r="3" spans="2:4" ht="16.7" customHeight="1" x14ac:dyDescent="0.2">
      <c r="B3" s="4" t="str">
        <f>'1. Key figures table'!$B$3</f>
        <v>Second quarter and half year 2024 results</v>
      </c>
      <c r="C3" s="2"/>
      <c r="D3" s="2"/>
    </row>
    <row r="4" spans="2:4" ht="16.7" customHeight="1" x14ac:dyDescent="0.2">
      <c r="B4" s="5"/>
      <c r="C4" s="73"/>
      <c r="D4" s="73"/>
    </row>
    <row r="5" spans="2:4" ht="16.7" customHeight="1" x14ac:dyDescent="0.2">
      <c r="B5" s="6"/>
      <c r="C5" s="102" t="s">
        <v>7</v>
      </c>
      <c r="D5" s="105" t="s">
        <v>8</v>
      </c>
    </row>
    <row r="6" spans="2:4" ht="16.7" customHeight="1" x14ac:dyDescent="0.2">
      <c r="B6" s="256" t="s">
        <v>209</v>
      </c>
      <c r="C6" s="168"/>
      <c r="D6" s="170"/>
    </row>
    <row r="7" spans="2:4" ht="16.7" customHeight="1" x14ac:dyDescent="0.2">
      <c r="B7" s="88" t="s">
        <v>210</v>
      </c>
      <c r="C7" s="142">
        <v>-7180000</v>
      </c>
      <c r="D7" s="144">
        <v>-1481000</v>
      </c>
    </row>
    <row r="8" spans="2:4" ht="16.7" customHeight="1" x14ac:dyDescent="0.2">
      <c r="B8" s="2"/>
      <c r="C8" s="155"/>
      <c r="D8" s="157"/>
    </row>
    <row r="9" spans="2:4" ht="16.7" customHeight="1" x14ac:dyDescent="0.2">
      <c r="B9" s="88" t="s">
        <v>211</v>
      </c>
      <c r="C9" s="155"/>
      <c r="D9" s="157"/>
    </row>
    <row r="10" spans="2:4" ht="16.7" customHeight="1" x14ac:dyDescent="0.2">
      <c r="B10" s="2" t="s">
        <v>212</v>
      </c>
      <c r="C10" s="138">
        <v>125139073</v>
      </c>
      <c r="D10" s="140">
        <v>128731488</v>
      </c>
    </row>
    <row r="11" spans="2:4" ht="16.7" customHeight="1" x14ac:dyDescent="0.2">
      <c r="B11" s="2"/>
      <c r="C11" s="155"/>
      <c r="D11" s="157"/>
    </row>
    <row r="12" spans="2:4" ht="16.7" customHeight="1" x14ac:dyDescent="0.2">
      <c r="B12" s="88" t="s">
        <v>213</v>
      </c>
      <c r="C12" s="150"/>
      <c r="D12" s="152"/>
    </row>
    <row r="13" spans="2:4" ht="16.7" customHeight="1" x14ac:dyDescent="0.2">
      <c r="B13" s="2" t="s">
        <v>214</v>
      </c>
      <c r="C13" s="138">
        <v>3317000</v>
      </c>
      <c r="D13" s="140">
        <v>2937000</v>
      </c>
    </row>
    <row r="14" spans="2:4" ht="16.7" customHeight="1" x14ac:dyDescent="0.2">
      <c r="B14" s="73" t="s">
        <v>215</v>
      </c>
      <c r="C14" s="165">
        <v>128455839</v>
      </c>
      <c r="D14" s="167">
        <v>131668212</v>
      </c>
    </row>
    <row r="15" spans="2:4" ht="16.7" customHeight="1" x14ac:dyDescent="0.2">
      <c r="B15" s="94"/>
      <c r="C15" s="94"/>
      <c r="D15" s="94"/>
    </row>
    <row r="16" spans="2:4" ht="16.7" customHeight="1" x14ac:dyDescent="0.2"/>
    <row r="17" ht="16.7" customHeight="1" x14ac:dyDescent="0.2"/>
    <row r="18" ht="16.7" customHeight="1" x14ac:dyDescent="0.2"/>
    <row r="19" ht="16.7" customHeight="1" x14ac:dyDescent="0.2"/>
    <row r="20" ht="16.7" customHeight="1" x14ac:dyDescent="0.2"/>
    <row r="21" ht="16.7" customHeight="1" x14ac:dyDescent="0.2"/>
    <row r="22" ht="16.7" customHeight="1" x14ac:dyDescent="0.2"/>
    <row r="23" ht="16.7" customHeight="1" x14ac:dyDescent="0.2"/>
    <row r="24" ht="16.7" customHeight="1" x14ac:dyDescent="0.2"/>
    <row r="25" ht="16.7" customHeight="1" x14ac:dyDescent="0.2"/>
    <row r="26" ht="16.7" customHeight="1" x14ac:dyDescent="0.2"/>
    <row r="27" ht="16.7" customHeight="1" x14ac:dyDescent="0.2"/>
    <row r="28" ht="16.7" customHeight="1" x14ac:dyDescent="0.2"/>
    <row r="29" ht="16.7" customHeight="1" x14ac:dyDescent="0.2"/>
    <row r="30" ht="16.7" customHeight="1" x14ac:dyDescent="0.2"/>
    <row r="31" ht="16.7" customHeight="1" x14ac:dyDescent="0.2"/>
    <row r="32" ht="16.7" customHeight="1" x14ac:dyDescent="0.2"/>
    <row r="33" ht="16.7" customHeight="1" x14ac:dyDescent="0.2"/>
    <row r="34" ht="16.7" customHeight="1" x14ac:dyDescent="0.2"/>
    <row r="35" ht="16.7" customHeight="1" x14ac:dyDescent="0.2"/>
    <row r="36" ht="16.7" customHeight="1" x14ac:dyDescent="0.2"/>
    <row r="37" ht="16.7" customHeight="1" x14ac:dyDescent="0.2"/>
    <row r="38" ht="16.7" customHeight="1" x14ac:dyDescent="0.2"/>
    <row r="39" ht="16.7" customHeight="1" x14ac:dyDescent="0.2"/>
    <row r="40" ht="16.7" customHeight="1" x14ac:dyDescent="0.2"/>
    <row r="41" ht="16.7" customHeight="1" x14ac:dyDescent="0.2"/>
    <row r="42" ht="16.7" customHeight="1" x14ac:dyDescent="0.2"/>
    <row r="43" ht="16.7" customHeight="1" x14ac:dyDescent="0.2"/>
    <row r="44" ht="16.7" customHeight="1" x14ac:dyDescent="0.2"/>
    <row r="45" ht="16.7" customHeight="1" x14ac:dyDescent="0.2"/>
    <row r="46" ht="16.7" customHeight="1" x14ac:dyDescent="0.2"/>
    <row r="47" ht="16.7" customHeight="1" x14ac:dyDescent="0.2"/>
    <row r="48" ht="16.7" customHeight="1" x14ac:dyDescent="0.2"/>
  </sheetData>
  <pageMargins left="0.75" right="0.75" top="1" bottom="1" header="0.5" footer="0.5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7" ma:contentTypeDescription="Create a new document." ma:contentTypeScope="" ma:versionID="dd7f7671199411badedd352e4826b787">
  <xsd:schema xmlns:xsd="http://www.w3.org/2001/XMLSchema" xmlns:xs="http://www.w3.org/2001/XMLSchema" xmlns:p="http://schemas.microsoft.com/office/2006/metadata/properties" xmlns:ns2="e3dbfc16-9d4f-40c7-9a4e-1f2cc64da845" xmlns:ns3="1e77aff3-56fb-459a-8532-f6248deba525" xmlns:ns4="57540675-3fe8-479f-bd61-7a22e50ebb84" targetNamespace="http://schemas.microsoft.com/office/2006/metadata/properties" ma:root="true" ma:fieldsID="320a4c0a13de1f488a01535fcb407569" ns2:_="" ns3:_="" ns4:_="">
    <xsd:import namespace="e3dbfc16-9d4f-40c7-9a4e-1f2cc64da845"/>
    <xsd:import namespace="1e77aff3-56fb-459a-8532-f6248deba525"/>
    <xsd:import namespace="57540675-3fe8-479f-bd61-7a22e50ebb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cda2602-2831-4bd4-98ec-7e296caae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40675-3fe8-479f-bd61-7a22e50ebb8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21973b4-1cd7-4ee3-bc52-36e4c79d9982}" ma:internalName="TaxCatchAll" ma:showField="CatchAllData" ma:web="1e77aff3-56fb-459a-8532-f6248deba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540675-3fe8-479f-bd61-7a22e50ebb84" xsi:nil="true"/>
    <lcf76f155ced4ddcb4097134ff3c332f xmlns="e3dbfc16-9d4f-40c7-9a4e-1f2cc64da845">
      <Terms xmlns="http://schemas.microsoft.com/office/infopath/2007/PartnerControls"/>
    </lcf76f155ced4ddcb4097134ff3c332f>
    <SharedWithUsers xmlns="1e77aff3-56fb-459a-8532-f6248deba525">
      <UserInfo>
        <DisplayName>Freek Borst</DisplayName>
        <AccountId>916</AccountId>
        <AccountType/>
      </UserInfo>
    </SharedWithUsers>
    <PreviousStatus xmlns="1e77aff3-56fb-459a-8532-f6248deba525" xsi:nil="true"/>
  </documentManagement>
</p:properties>
</file>

<file path=customXml/itemProps1.xml><?xml version="1.0" encoding="utf-8"?>
<ds:datastoreItem xmlns:ds="http://schemas.openxmlformats.org/officeDocument/2006/customXml" ds:itemID="{70F64B49-409B-4F67-93A6-CE3AEEF99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3C81B0-EEC6-4F6F-8D2F-9D5EDC45CD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dbfc16-9d4f-40c7-9a4e-1f2cc64da845"/>
    <ds:schemaRef ds:uri="1e77aff3-56fb-459a-8532-f6248deba525"/>
    <ds:schemaRef ds:uri="57540675-3fe8-479f-bd61-7a22e50ebb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820513-7C20-427B-8AE1-F0ED4431E1EA}">
  <ds:schemaRefs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e3dbfc16-9d4f-40c7-9a4e-1f2cc64da845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57540675-3fe8-479f-bd61-7a22e50ebb84"/>
    <ds:schemaRef ds:uri="1e77aff3-56fb-459a-8532-f6248deba52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</vt:lpstr>
      <vt:lpstr>1. Key figures table</vt:lpstr>
      <vt:lpstr>2. Cons Stat of Income</vt:lpstr>
      <vt:lpstr>3. Cons Stat of Comp Income</vt:lpstr>
      <vt:lpstr>4. Cons Balance Sheet</vt:lpstr>
      <vt:lpstr>5. Cons Stat of CF</vt:lpstr>
      <vt:lpstr>6. Cons Stat of Chang in Equity</vt:lpstr>
      <vt:lpstr>7. Segment Reporting</vt:lpstr>
      <vt:lpstr>8. Earnings per share</vt:lpstr>
      <vt:lpstr>9. Shareholders equity</vt:lpstr>
      <vt:lpstr>10. Operational performance</vt:lpstr>
    </vt:vector>
  </TitlesOfParts>
  <Manager/>
  <Company>Workiva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Freek Borst</cp:lastModifiedBy>
  <cp:revision>2</cp:revision>
  <dcterms:created xsi:type="dcterms:W3CDTF">2024-07-12T15:34:49Z</dcterms:created>
  <dcterms:modified xsi:type="dcterms:W3CDTF">2024-07-12T15:54:14Z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0x01010063F7BBD96B89DE479B2BD407CBA1FA48</vt:lpwstr>
  </property>
  <property fmtid="{D5CDD505-2E9C-101B-9397-08002B2CF9AE}" pid="3" name="MediaServiceImageTags">
    <vt:lpwstr/>
  </property>
</Properties>
</file>