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5/Q2/Press Release/"/>
    </mc:Choice>
  </mc:AlternateContent>
  <xr:revisionPtr revIDLastSave="0" documentId="8_{CB411D03-FD2B-4E85-AD5F-630861A4B188}" xr6:coauthVersionLast="47" xr6:coauthVersionMax="47" xr10:uidLastSave="{00000000-0000-0000-0000-000000000000}"/>
  <bookViews>
    <workbookView xWindow="28680" yWindow="-120" windowWidth="51840" windowHeight="21120" tabRatio="895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Stat of Comp Income" sheetId="4" r:id="rId4"/>
    <sheet name="4. Cons Balance Sheet" sheetId="5" r:id="rId5"/>
    <sheet name="5. Cons Stat of CF" sheetId="6" r:id="rId6"/>
    <sheet name="6. Cons Stat of Chang in Equity" sheetId="7" r:id="rId7"/>
    <sheet name="7. Segment Reporting" sheetId="8" r:id="rId8"/>
    <sheet name="8. Earnings per share" sheetId="9" r:id="rId9"/>
    <sheet name="9. Shareholders equity" sheetId="10" r:id="rId10"/>
    <sheet name="10. Operational performance" sheetId="11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1" l="1"/>
  <c r="D22" i="8"/>
  <c r="C22" i="8"/>
  <c r="D38" i="11"/>
  <c r="C38" i="11"/>
  <c r="E38" i="11"/>
  <c r="F38" i="11"/>
  <c r="G38" i="11"/>
  <c r="H38" i="11"/>
  <c r="C53" i="2"/>
  <c r="D53" i="2"/>
  <c r="E53" i="2"/>
  <c r="F53" i="2"/>
  <c r="C45" i="11"/>
  <c r="D45" i="11"/>
  <c r="H12" i="11"/>
  <c r="H13" i="11"/>
  <c r="H14" i="11"/>
  <c r="H11" i="11"/>
  <c r="H35" i="11"/>
  <c r="H6" i="11"/>
  <c r="H16" i="11"/>
  <c r="H23" i="11"/>
  <c r="H21" i="11"/>
  <c r="H26" i="11"/>
  <c r="H27" i="11"/>
  <c r="H28" i="11"/>
  <c r="H36" i="11"/>
  <c r="H37" i="11"/>
  <c r="H44" i="11"/>
  <c r="H47" i="11"/>
  <c r="C62" i="2"/>
  <c r="H52" i="11"/>
  <c r="H53" i="11"/>
  <c r="G12" i="11"/>
  <c r="G13" i="11"/>
  <c r="G11" i="11"/>
  <c r="G14" i="11"/>
  <c r="G6" i="11"/>
  <c r="G21" i="11"/>
  <c r="G26" i="11"/>
  <c r="G25" i="11"/>
  <c r="G27" i="11"/>
  <c r="G28" i="11"/>
  <c r="G36" i="11"/>
  <c r="G37" i="11"/>
  <c r="G44" i="11"/>
  <c r="G47" i="11"/>
  <c r="E62" i="2"/>
  <c r="G52" i="11"/>
  <c r="G53" i="11"/>
  <c r="F12" i="11"/>
  <c r="F13" i="11"/>
  <c r="F14" i="11"/>
  <c r="F11" i="11"/>
  <c r="F35" i="11"/>
  <c r="F6" i="11"/>
  <c r="F21" i="11"/>
  <c r="F26" i="11"/>
  <c r="F27" i="11"/>
  <c r="F28" i="11"/>
  <c r="F36" i="11"/>
  <c r="F37" i="11"/>
  <c r="F44" i="11"/>
  <c r="F47" i="11"/>
  <c r="F52" i="11"/>
  <c r="F53" i="11"/>
  <c r="E12" i="11"/>
  <c r="E11" i="11"/>
  <c r="E13" i="11"/>
  <c r="E18" i="11"/>
  <c r="E14" i="11"/>
  <c r="E6" i="11"/>
  <c r="E21" i="11"/>
  <c r="E26" i="11"/>
  <c r="E25" i="11"/>
  <c r="E27" i="11"/>
  <c r="E28" i="11"/>
  <c r="E36" i="11"/>
  <c r="E37" i="11"/>
  <c r="E44" i="11"/>
  <c r="E47" i="11"/>
  <c r="E52" i="11"/>
  <c r="E53" i="11"/>
  <c r="D12" i="11"/>
  <c r="D13" i="11"/>
  <c r="D14" i="11"/>
  <c r="D11" i="11"/>
  <c r="D35" i="11"/>
  <c r="D6" i="11"/>
  <c r="D16" i="11"/>
  <c r="D23" i="11"/>
  <c r="D21" i="11"/>
  <c r="D26" i="11"/>
  <c r="D25" i="11"/>
  <c r="D27" i="11"/>
  <c r="D28" i="11"/>
  <c r="D36" i="11"/>
  <c r="D56" i="2"/>
  <c r="D37" i="11"/>
  <c r="D44" i="11"/>
  <c r="D60" i="2"/>
  <c r="D47" i="11"/>
  <c r="D62" i="2"/>
  <c r="D52" i="11"/>
  <c r="D53" i="11"/>
  <c r="C12" i="11"/>
  <c r="C11" i="11"/>
  <c r="C13" i="11"/>
  <c r="C14" i="11"/>
  <c r="C6" i="11"/>
  <c r="C21" i="11"/>
  <c r="C26" i="11"/>
  <c r="C27" i="11"/>
  <c r="C28" i="11"/>
  <c r="C36" i="11"/>
  <c r="F56" i="2"/>
  <c r="C37" i="11"/>
  <c r="C44" i="11"/>
  <c r="C47" i="11"/>
  <c r="F62" i="2"/>
  <c r="C52" i="11"/>
  <c r="C53" i="11"/>
  <c r="H9" i="11"/>
  <c r="H19" i="11"/>
  <c r="G9" i="11"/>
  <c r="F9" i="11"/>
  <c r="F19" i="11"/>
  <c r="E9" i="11"/>
  <c r="E19" i="11"/>
  <c r="D9" i="11"/>
  <c r="D19" i="11"/>
  <c r="C9" i="11"/>
  <c r="C19" i="11"/>
  <c r="H8" i="11"/>
  <c r="G8" i="11"/>
  <c r="F8" i="11"/>
  <c r="F18" i="11"/>
  <c r="E8" i="11"/>
  <c r="D8" i="11"/>
  <c r="D18" i="11"/>
  <c r="C8" i="11"/>
  <c r="C18" i="11"/>
  <c r="H7" i="11"/>
  <c r="H17" i="11"/>
  <c r="G7" i="11"/>
  <c r="F7" i="11"/>
  <c r="F17" i="11"/>
  <c r="E7" i="11"/>
  <c r="D7" i="11"/>
  <c r="D17" i="11"/>
  <c r="C7" i="11"/>
  <c r="B3" i="11"/>
  <c r="B3" i="10"/>
  <c r="B3" i="9"/>
  <c r="B3" i="8"/>
  <c r="B3" i="7"/>
  <c r="B3" i="6"/>
  <c r="B3" i="5"/>
  <c r="B21" i="4"/>
  <c r="F5" i="4"/>
  <c r="E5" i="4"/>
  <c r="D5" i="4"/>
  <c r="C5" i="4"/>
  <c r="B3" i="4"/>
  <c r="B3" i="3"/>
  <c r="F50" i="2"/>
  <c r="F51" i="2"/>
  <c r="F52" i="2"/>
  <c r="F55" i="2"/>
  <c r="F54" i="2"/>
  <c r="F57" i="2"/>
  <c r="F60" i="2"/>
  <c r="F61" i="2"/>
  <c r="E50" i="2"/>
  <c r="E51" i="2"/>
  <c r="E52" i="2"/>
  <c r="E55" i="2"/>
  <c r="E54" i="2"/>
  <c r="E56" i="2"/>
  <c r="E57" i="2"/>
  <c r="E60" i="2"/>
  <c r="D50" i="2"/>
  <c r="D51" i="2"/>
  <c r="D52" i="2"/>
  <c r="D55" i="2"/>
  <c r="D54" i="2"/>
  <c r="D57" i="2"/>
  <c r="D61" i="2"/>
  <c r="C50" i="2"/>
  <c r="C51" i="2"/>
  <c r="C52" i="2"/>
  <c r="C55" i="2"/>
  <c r="C54" i="2"/>
  <c r="C56" i="2"/>
  <c r="C57" i="2"/>
  <c r="C60" i="2"/>
  <c r="G45" i="2"/>
  <c r="F45" i="2"/>
  <c r="G43" i="2"/>
  <c r="F43" i="2"/>
  <c r="G30" i="2"/>
  <c r="F30" i="2"/>
  <c r="G28" i="2"/>
  <c r="F28" i="2"/>
  <c r="F16" i="11"/>
  <c r="F23" i="11"/>
  <c r="D58" i="2"/>
  <c r="D63" i="2"/>
  <c r="H25" i="11"/>
  <c r="H30" i="11"/>
  <c r="H40" i="11"/>
  <c r="H48" i="11"/>
  <c r="H54" i="11"/>
  <c r="C58" i="2"/>
  <c r="C63" i="2"/>
  <c r="F58" i="2"/>
  <c r="F63" i="2"/>
  <c r="E58" i="2"/>
  <c r="E63" i="2"/>
  <c r="C25" i="11"/>
  <c r="F25" i="11"/>
  <c r="C16" i="11"/>
  <c r="C23" i="11"/>
  <c r="C30" i="11"/>
  <c r="C35" i="11"/>
  <c r="E16" i="11"/>
  <c r="E23" i="11"/>
  <c r="E30" i="11"/>
  <c r="E35" i="11"/>
  <c r="G16" i="11"/>
  <c r="G23" i="11"/>
  <c r="G30" i="11"/>
  <c r="G40" i="11"/>
  <c r="G48" i="11"/>
  <c r="G54" i="11"/>
  <c r="G35" i="11"/>
  <c r="G19" i="11"/>
  <c r="E17" i="11"/>
  <c r="G18" i="11"/>
  <c r="C17" i="11"/>
  <c r="H18" i="11"/>
  <c r="G17" i="11"/>
  <c r="D30" i="11"/>
  <c r="D40" i="11"/>
  <c r="D48" i="11"/>
  <c r="D54" i="11"/>
  <c r="F30" i="11"/>
  <c r="F40" i="11"/>
  <c r="F48" i="11"/>
  <c r="F54" i="11"/>
  <c r="C40" i="11"/>
  <c r="C48" i="11"/>
  <c r="C54" i="11"/>
  <c r="E40" i="11"/>
  <c r="E48" i="11"/>
  <c r="E54" i="11"/>
</calcChain>
</file>

<file path=xl/sharedStrings.xml><?xml version="1.0" encoding="utf-8"?>
<sst xmlns="http://schemas.openxmlformats.org/spreadsheetml/2006/main" count="390" uniqueCount="238">
  <si>
    <t>TOMTOM FINANCIAL DATA PACK Q2 '25</t>
  </si>
  <si>
    <t>Key figures</t>
  </si>
  <si>
    <t>Second quarter and half year 2025 results</t>
  </si>
  <si>
    <t>(€ in thousands, unless stated otherwise)</t>
  </si>
  <si>
    <t>Q2 '25</t>
  </si>
  <si>
    <t>Q2 '24</t>
  </si>
  <si>
    <t>y.o.y. change</t>
  </si>
  <si>
    <t>H1 '25</t>
  </si>
  <si>
    <t>H1 '24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</si>
  <si>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</si>
  <si>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</si>
  <si>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</si>
  <si>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</si>
  <si>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</si>
  <si>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</si>
  <si>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</si>
  <si>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</si>
  <si>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</si>
  <si>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</si>
  <si>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</si>
  <si>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</si>
  <si>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</si>
  <si>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</si>
  <si>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</si>
  <si>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</si>
  <si>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</si>
  <si>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</si>
  <si>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</si>
  <si>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(€ in thousands)</t>
  </si>
  <si>
    <t>Automotive reported revenue</t>
  </si>
  <si>
    <t>Movement of Automotive deferred revenue</t>
  </si>
  <si>
    <t>Operational revenue</t>
  </si>
  <si>
    <t>Consumer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</si>
  <si>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</si>
  <si>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</si>
  <si>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</si>
  <si>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</si>
  <si>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</si>
  <si>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</si>
  <si>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</si>
  <si>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 payments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</si>
  <si>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</si>
  <si>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</si>
  <si>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</si>
  <si>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</si>
  <si>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</si>
  <si>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</si>
  <si>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</si>
  <si>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</si>
  <si>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</si>
  <si>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</si>
  <si>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</si>
  <si>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Q1 '24</t>
  </si>
  <si>
    <t>Q3 '24</t>
  </si>
  <si>
    <t>Q4 '24</t>
  </si>
  <si>
    <t>Q1 '25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</si>
  <si>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</si>
  <si>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</si>
  <si>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</si>
  <si>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</si>
  <si>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</si>
  <si>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</si>
  <si>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</si>
  <si>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</si>
  <si>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</si>
  <si>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</si>
  <si>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</rPr>
      <t>Net result</t>
    </r>
    <r>
      <rPr>
        <b/>
        <vertAlign val="superscript"/>
        <sz val="10"/>
        <color rgb="FF000000"/>
        <rFont val="Arial"/>
      </rPr>
      <t>1</t>
    </r>
  </si>
  <si>
    <r>
      <rPr>
        <vertAlign val="superscript"/>
        <sz val="8"/>
        <color rgb="FF000000"/>
        <rFont val="Arial"/>
      </rPr>
      <t>1</t>
    </r>
    <r>
      <rPr>
        <sz val="8"/>
        <color rgb="FF000000"/>
        <rFont val="Arial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</si>
  <si>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</si>
  <si>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</si>
  <si>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</si>
  <si>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</si>
  <si>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</rPr>
      <t>Diluted</t>
    </r>
    <r>
      <rPr>
        <vertAlign val="superscript"/>
        <sz val="10"/>
        <color rgb="FF000000"/>
        <rFont val="Arial"/>
      </rPr>
      <t>2</t>
    </r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</si>
  <si>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When the net result is a loss, no additional shares from assumed conversion are taken into account as the effect would be anti-dilutive.</t>
    </r>
  </si>
  <si>
    <t>NET RESULT</t>
  </si>
  <si>
    <r>
      <rPr>
        <b/>
        <sz val="10"/>
        <color rgb="FF000000"/>
        <rFont val="Arial"/>
      </rPr>
      <t>OTHER COMPREHENSIVE INCOME</t>
    </r>
    <r>
      <rPr>
        <b/>
        <vertAlign val="superscript"/>
        <sz val="10"/>
        <color rgb="FF000000"/>
        <rFont val="Arial"/>
      </rPr>
      <t>1</t>
    </r>
  </si>
  <si>
    <t>Items that will not be reclassified to profit or loss</t>
  </si>
  <si>
    <t>Actuarial losses on defined benefit plans</t>
  </si>
  <si>
    <t>Items that may be subsequently reclassified to profit or loss</t>
  </si>
  <si>
    <t>Currency translation differences</t>
  </si>
  <si>
    <t>OTHER COMPREHENSIVE INCOME FOR THE PERIOD</t>
  </si>
  <si>
    <r>
      <rPr>
        <b/>
        <sz val="10"/>
        <color rgb="FF000000"/>
        <rFont val="Arial"/>
      </rPr>
      <t>TOTAL COMPREHENSIVE INCOME FOR THE PERIOD</t>
    </r>
    <r>
      <rPr>
        <b/>
        <vertAlign val="superscript"/>
        <sz val="10"/>
        <color rgb="FF000000"/>
        <rFont val="Arial"/>
      </rPr>
      <t>2</t>
    </r>
  </si>
  <si>
    <t>Attributable to:</t>
  </si>
  <si>
    <t>- Equity holders of the parent</t>
  </si>
  <si>
    <t>- Non-controlling interests</t>
  </si>
  <si>
    <r>
      <rPr>
        <vertAlign val="superscript"/>
        <sz val="8"/>
        <color rgb="FF000000"/>
        <rFont val="Arial"/>
      </rPr>
      <t>1</t>
    </r>
    <r>
      <rPr>
        <sz val="8"/>
        <color rgb="FF000000"/>
        <rFont val="Arial"/>
      </rPr>
      <t xml:space="preserve"> </t>
    </r>
    <r>
      <rPr>
        <sz val="8"/>
        <color rgb="FF000000"/>
        <rFont val="Arial"/>
      </rPr>
      <t xml:space="preserve"> Items of other comprehensive income are presented net of tax.</t>
    </r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</si>
  <si>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 </t>
    </r>
    <r>
      <rPr>
        <sz val="8"/>
        <color rgb="FF000000"/>
        <rFont val="Arial"/>
      </rPr>
      <t>Fully attributable to equity holders of the parent.</t>
    </r>
  </si>
  <si>
    <t>Consolidated condensed balance sheet</t>
  </si>
  <si>
    <t>31-Dec-23</t>
  </si>
  <si>
    <t>31-Mar-24</t>
  </si>
  <si>
    <t>30-Jun-24</t>
  </si>
  <si>
    <t>30-Sep-24</t>
  </si>
  <si>
    <t>31-Dec-24</t>
  </si>
  <si>
    <t>31-Mar-25</t>
  </si>
  <si>
    <t>30-Jun-25</t>
  </si>
  <si>
    <t>Goodwill</t>
  </si>
  <si>
    <t>Other intangible assets</t>
  </si>
  <si>
    <t>Property, plant and equipment</t>
  </si>
  <si>
    <t>Lease assets</t>
  </si>
  <si>
    <t>Other contract-related assets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</si>
  <si>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</si>
  <si>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</si>
  <si>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</si>
  <si>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</si>
  <si>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</si>
  <si>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</si>
  <si>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</si>
  <si>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</si>
  <si>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</si>
  <si>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</si>
  <si>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</si>
  <si>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</si>
  <si>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</si>
  <si>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</si>
  <si>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</si>
  <si>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</si>
  <si>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</si>
  <si>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</si>
  <si>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</si>
  <si>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</si>
  <si>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</si>
  <si>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</si>
  <si>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</si>
  <si>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Netting adjustment to unbilled revenue</t>
  </si>
  <si>
    <t>Net deferred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</si>
  <si>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</si>
  <si>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</si>
  <si>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</si>
  <si>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</si>
  <si>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</si>
  <si>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</si>
  <si>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</si>
  <si>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</si>
  <si>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</si>
  <si>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</si>
  <si>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</si>
  <si>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</si>
  <si>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</si>
  <si>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</si>
  <si>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</si>
  <si>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</si>
  <si>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</si>
  <si>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</si>
  <si>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</si>
  <si>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</si>
  <si>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(Increase)/decrease in fixed-term deposits</t>
  </si>
  <si>
    <t>Cash flow from investing activities</t>
  </si>
  <si>
    <t>Payment of lease liabilities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</si>
  <si>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</si>
  <si>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</si>
  <si>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</si>
  <si>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</si>
  <si>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</si>
  <si>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</si>
  <si>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</si>
  <si>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r>
      <rPr>
        <sz val="10"/>
        <color rgb="FF000000"/>
        <rFont val="Arial"/>
      </rPr>
      <t>Restructuring-related cash flow</t>
    </r>
    <r>
      <rPr>
        <vertAlign val="superscript"/>
        <sz val="10"/>
        <color rgb="FF000000"/>
        <rFont val="Arial"/>
      </rPr>
      <t>1</t>
    </r>
  </si>
  <si>
    <t>Free cash flow excluding restructuring</t>
  </si>
  <si>
    <t>Consolidated statement of changes in equity</t>
  </si>
  <si>
    <t>Share capital</t>
  </si>
  <si>
    <t>Share premium</t>
  </si>
  <si>
    <t>Treasury shares</t>
  </si>
  <si>
    <r>
      <rPr>
        <b/>
        <sz val="10"/>
        <color rgb="FF000000"/>
        <rFont val="Arial"/>
      </rPr>
      <t>Other reserves</t>
    </r>
    <r>
      <rPr>
        <b/>
        <vertAlign val="superscript"/>
        <sz val="10"/>
        <color rgb="FF000000"/>
        <rFont val="Arial"/>
      </rPr>
      <t>1</t>
    </r>
  </si>
  <si>
    <t>Accumulated deficit</t>
  </si>
  <si>
    <t>Shareholder's equity</t>
  </si>
  <si>
    <t>BALANCE AS AT 1 JANUARY 2024</t>
  </si>
  <si>
    <t>COMPREHENSIVE INCOME</t>
  </si>
  <si>
    <t>Result for the year</t>
  </si>
  <si>
    <t>TOTAL OTHER COMPREHENSIVE INCOME</t>
  </si>
  <si>
    <t>TOTAL COMPREHENSIVE INCOME</t>
  </si>
  <si>
    <t>TRANSACTIONS WITH OWNERS</t>
  </si>
  <si>
    <t>Stock compensation expenses</t>
  </si>
  <si>
    <t>Repurchase of shares</t>
  </si>
  <si>
    <t>OTHER MOVEMENTS</t>
  </si>
  <si>
    <t>Transfers between reserves</t>
  </si>
  <si>
    <t>BALANCE AS AT 30 JUNE 2024</t>
  </si>
  <si>
    <t>BALANCE AS AT 1 JANUARY 2025</t>
  </si>
  <si>
    <t>BALANCE AS AT 30 JUNE 2025</t>
  </si>
  <si>
    <t>Segment reporting</t>
  </si>
  <si>
    <t>External customers</t>
  </si>
  <si>
    <t>Inter-segment</t>
  </si>
  <si>
    <t>Eliminations</t>
  </si>
  <si>
    <t>Revenue by nature</t>
  </si>
  <si>
    <t>License revenue</t>
  </si>
  <si>
    <t>Service revenue</t>
  </si>
  <si>
    <t>Sale of goods revenue</t>
  </si>
  <si>
    <t>Revenue by timing of revenue recognition</t>
  </si>
  <si>
    <t>Goods and services transferred at a point in time</t>
  </si>
  <si>
    <t>Goods and services transferred over time</t>
  </si>
  <si>
    <t>EBITDA</t>
  </si>
  <si>
    <t>Total segment EBIT</t>
  </si>
  <si>
    <t>Unallocated expenses</t>
  </si>
  <si>
    <t>Financial income/(expense)</t>
  </si>
  <si>
    <t>RESULT BEFORE TAX</t>
  </si>
  <si>
    <t>Earnings per share</t>
  </si>
  <si>
    <t>Earnings (€ in thousands)</t>
  </si>
  <si>
    <t>Net result attributed to equity holders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</si>
  <si>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</si>
  <si>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</si>
  <si>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</si>
  <si>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</si>
  <si>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</si>
  <si>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Unaudited</t>
  </si>
  <si>
    <t>Audited</t>
  </si>
  <si>
    <t>Number</t>
  </si>
  <si>
    <t>€ in thousands</t>
  </si>
  <si>
    <t>Ordinary shares</t>
  </si>
  <si>
    <t>Preferred shares</t>
  </si>
  <si>
    <t>Total authorised</t>
  </si>
  <si>
    <t>Issued and fully paid</t>
  </si>
  <si>
    <t>Of which held in treasury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</si>
  <si>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</si>
  <si>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</si>
  <si>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</si>
  <si>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</si>
  <si>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</si>
  <si>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</si>
  <si>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</si>
  <si>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</si>
  <si>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</si>
  <si>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</si>
  <si>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</si>
  <si>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</si>
  <si>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</si>
  <si>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</si>
  <si>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t>FCF</t>
  </si>
  <si>
    <t>FCF to net cash movement</t>
  </si>
  <si>
    <t>Movement in net cash to movement in cash equivalents</t>
  </si>
  <si>
    <t>Movement in fixed-term deposits</t>
  </si>
  <si>
    <t>FCF as a % of revenue</t>
  </si>
  <si>
    <r>
      <t>OTHER COMPREHENSIVE INCOME</t>
    </r>
    <r>
      <rPr>
        <b/>
        <sz val="10"/>
        <color rgb="FF616161"/>
        <rFont val="Aptos Narrow"/>
        <family val="2"/>
      </rPr>
      <t>²</t>
    </r>
  </si>
  <si>
    <r>
      <t>Currency translation differences</t>
    </r>
    <r>
      <rPr>
        <sz val="10"/>
        <color rgb="FF000000"/>
        <rFont val="Aptos Narrow"/>
        <family val="2"/>
      </rPr>
      <t>²</t>
    </r>
  </si>
  <si>
    <t>Actuarial gain on defined benefit plan²</t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</si>
  <si>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Other reserves include the Legal reserve, the Stock compensation reserve, and the Revaluation reserve.</t>
    </r>
  </si>
  <si>
    <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The items of other comprehensive Income are presented net of tax (if applicable).</t>
    </r>
  </si>
  <si>
    <t>Currency translation differences²</t>
  </si>
  <si>
    <t>Investments in intangible assets and property, plant and equipment</t>
  </si>
  <si>
    <r>
      <t>Change in liabilities</t>
    </r>
    <r>
      <rPr>
        <sz val="10"/>
        <color rgb="FF000000"/>
        <rFont val="Aptos Narrow"/>
        <family val="2"/>
      </rPr>
      <t>¹</t>
    </r>
    <r>
      <rPr>
        <sz val="10"/>
        <color rgb="FF000000"/>
        <rFont val="Arial"/>
        <family val="2"/>
      </rPr>
      <t xml:space="preserve"> (excluding provisions)</t>
    </r>
  </si>
  <si>
    <r>
      <rPr>
        <sz val="10"/>
        <color rgb="FF000000"/>
        <rFont val="Aptos Narrow"/>
        <family val="2"/>
      </rPr>
      <t>¹</t>
    </r>
    <r>
      <rPr>
        <sz val="10"/>
        <color rgb="FF000000"/>
        <rFont val="Arial"/>
        <family val="2"/>
      </rPr>
      <t xml:space="preserve"> Includes movements in the non-current portion of deferred revenue presented under non-current liabilities.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</si>
</sst>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* #,##0,;* \(#,##0,\);* #,##0,;_(@_)"/>
    <numFmt numFmtId="165" formatCode="d\ mmmm\ yyyy"/>
    <numFmt numFmtId="166" formatCode="#,##0,;&quot;-&quot;#,##0,;#,##0,;_(@_)"/>
    <numFmt numFmtId="167" formatCode="#,##0;&quot;-&quot;#,##0;#,##0;_(@_)"/>
    <numFmt numFmtId="168" formatCode="_([$€]* #,##0.00_);_([$€]* \(#,##0.00\);_([$€]* &quot;-&quot;??_);_(@_)"/>
    <numFmt numFmtId="169" formatCode="#,##0,_);\(#,##0,\);&quot;-&quot;@"/>
    <numFmt numFmtId="170" formatCode="0%_);\(0%\);&quot;&quot;@"/>
    <numFmt numFmtId="171" formatCode="#,##0.00_);\(#,##0.00\);&quot;-&quot;@"/>
  </numFmts>
  <fonts count="39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16"/>
      <color rgb="FF000000"/>
      <name val="Arial"/>
    </font>
    <font>
      <b/>
      <sz val="10"/>
      <color rgb="FF004B7F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B6B6B6"/>
      <name val="Arial"/>
    </font>
    <font>
      <b/>
      <sz val="10"/>
      <color rgb="FF616161"/>
      <name val="Arial"/>
    </font>
    <font>
      <i/>
      <sz val="8"/>
      <color rgb="FF000000"/>
      <name val="Arial"/>
    </font>
    <font>
      <b/>
      <i/>
      <sz val="10"/>
      <color rgb="FF000000"/>
      <name val="Arial"/>
    </font>
    <font>
      <b/>
      <vertAlign val="superscript"/>
      <sz val="10"/>
      <color rgb="FF000000"/>
      <name val="Arial"/>
    </font>
    <font>
      <vertAlign val="superscript"/>
      <sz val="8"/>
      <color rgb="FF000000"/>
      <name val="Arial"/>
    </font>
    <font>
      <vertAlign val="superscript"/>
      <sz val="10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616161"/>
      <name val="Arial"/>
      <family val="2"/>
    </font>
    <font>
      <b/>
      <sz val="10"/>
      <color rgb="FF616161"/>
      <name val="Aptos Narrow"/>
      <family val="2"/>
    </font>
    <font>
      <sz val="10"/>
      <color rgb="FF000000"/>
      <name val="Aptos Narrow"/>
      <family val="2"/>
    </font>
    <font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 style="thin">
        <color rgb="FF8DC3EB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rgb="FF00B0F0"/>
      </bottom>
      <diagonal/>
    </border>
    <border>
      <left/>
      <right/>
      <top style="medium">
        <color rgb="FF00A7FE"/>
      </top>
      <bottom style="thin">
        <color rgb="FF00B0F0"/>
      </bottom>
      <diagonal/>
    </border>
    <border>
      <left/>
      <right/>
      <top style="thin">
        <color theme="6"/>
      </top>
      <bottom/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/>
      <top style="dashed">
        <color rgb="FF00B0F0"/>
      </top>
      <bottom/>
      <diagonal/>
    </border>
    <border>
      <left/>
      <right/>
      <top/>
      <bottom style="dashed">
        <color rgb="FF00B0F0"/>
      </bottom>
      <diagonal/>
    </border>
    <border>
      <left/>
      <right/>
      <top style="thin">
        <color theme="5"/>
      </top>
      <bottom/>
      <diagonal/>
    </border>
    <border>
      <left/>
      <right/>
      <top style="medium">
        <color rgb="FF00B0F0"/>
      </top>
      <bottom/>
      <diagonal/>
    </border>
    <border>
      <left/>
      <right/>
      <top style="medium">
        <color rgb="FF00A7FE"/>
      </top>
      <bottom style="medium">
        <color rgb="FF00B0F0"/>
      </bottom>
      <diagonal/>
    </border>
  </borders>
  <cellStyleXfs count="18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26" fillId="0" borderId="0"/>
    <xf numFmtId="168" fontId="31" fillId="0" borderId="0"/>
    <xf numFmtId="0" fontId="19" fillId="0" borderId="0" applyBorder="0">
      <alignment wrapText="1"/>
    </xf>
    <xf numFmtId="0" fontId="35" fillId="0" borderId="0" applyBorder="0">
      <alignment wrapText="1"/>
    </xf>
    <xf numFmtId="0" fontId="21" fillId="0" borderId="0" applyBorder="0">
      <alignment wrapText="1"/>
    </xf>
    <xf numFmtId="0" fontId="36" fillId="0" borderId="0" applyBorder="0">
      <alignment wrapText="1"/>
    </xf>
    <xf numFmtId="0" fontId="37" fillId="0" borderId="0" applyBorder="0">
      <alignment wrapText="1"/>
    </xf>
    <xf numFmtId="0" fontId="19" fillId="0" borderId="0" applyBorder="0">
      <alignment wrapText="1"/>
    </xf>
    <xf numFmtId="0" fontId="35" fillId="0" borderId="0" applyBorder="0">
      <alignment wrapText="1"/>
    </xf>
    <xf numFmtId="0" fontId="21" fillId="0" borderId="0" applyBorder="0">
      <alignment wrapText="1"/>
    </xf>
    <xf numFmtId="0" fontId="36" fillId="0" borderId="0" applyBorder="0">
      <alignment wrapText="1"/>
    </xf>
    <xf numFmtId="0" fontId="37" fillId="0" borderId="0" applyBorder="0">
      <alignment wrapText="1"/>
    </xf>
  </cellStyleXfs>
  <cellXfs count="311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164" fontId="8" fillId="2" borderId="6" xfId="0" applyNumberFormat="1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wrapText="1"/>
    </xf>
    <xf numFmtId="164" fontId="8" fillId="2" borderId="7" xfId="0" applyNumberFormat="1" applyFont="1" applyFill="1" applyBorder="1" applyAlignment="1">
      <alignment wrapText="1"/>
    </xf>
    <xf numFmtId="0" fontId="8" fillId="2" borderId="3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right" vertical="top" wrapText="1"/>
    </xf>
    <xf numFmtId="165" fontId="8" fillId="3" borderId="2" xfId="0" applyNumberFormat="1" applyFont="1" applyFill="1" applyBorder="1" applyAlignment="1">
      <alignment horizontal="right" vertical="top" wrapText="1"/>
    </xf>
    <xf numFmtId="165" fontId="8" fillId="2" borderId="2" xfId="0" applyNumberFormat="1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10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0" fontId="8" fillId="7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164" fontId="1" fillId="5" borderId="3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10" xfId="0" applyFont="1" applyFill="1" applyBorder="1" applyAlignment="1">
      <alignment horizontal="left" wrapText="1" indent="2"/>
    </xf>
    <xf numFmtId="0" fontId="8" fillId="2" borderId="11" xfId="0" applyFont="1" applyFill="1" applyBorder="1" applyAlignment="1">
      <alignment wrapText="1"/>
    </xf>
    <xf numFmtId="164" fontId="1" fillId="5" borderId="4" xfId="0" applyNumberFormat="1" applyFont="1" applyFill="1" applyBorder="1" applyAlignment="1">
      <alignment wrapText="1"/>
    </xf>
    <xf numFmtId="164" fontId="8" fillId="5" borderId="6" xfId="0" applyNumberFormat="1" applyFont="1" applyFill="1" applyBorder="1" applyAlignment="1">
      <alignment wrapText="1"/>
    </xf>
    <xf numFmtId="164" fontId="8" fillId="6" borderId="6" xfId="0" applyNumberFormat="1" applyFont="1" applyFill="1" applyBorder="1" applyAlignment="1">
      <alignment wrapText="1"/>
    </xf>
    <xf numFmtId="164" fontId="8" fillId="7" borderId="6" xfId="0" applyNumberFormat="1" applyFont="1" applyFill="1" applyBorder="1" applyAlignment="1">
      <alignment wrapText="1"/>
    </xf>
    <xf numFmtId="0" fontId="9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right" wrapText="1"/>
    </xf>
    <xf numFmtId="0" fontId="1" fillId="7" borderId="6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64" fontId="1" fillId="5" borderId="0" xfId="0" applyNumberFormat="1" applyFont="1" applyFill="1" applyAlignment="1">
      <alignment wrapText="1"/>
    </xf>
    <xf numFmtId="0" fontId="1" fillId="5" borderId="4" xfId="0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/>
    </xf>
    <xf numFmtId="0" fontId="9" fillId="5" borderId="0" xfId="0" applyFont="1" applyFill="1" applyAlignment="1">
      <alignment horizontal="right" wrapText="1"/>
    </xf>
    <xf numFmtId="0" fontId="9" fillId="7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1" fillId="0" borderId="0" xfId="0" applyFont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164" fontId="8" fillId="5" borderId="7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8" fillId="2" borderId="3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2" borderId="0" xfId="0" applyFont="1" applyFill="1" applyAlignment="1">
      <alignment horizontal="right" wrapText="1"/>
    </xf>
    <xf numFmtId="0" fontId="8" fillId="5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5" fontId="8" fillId="5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1" fillId="0" borderId="12" xfId="0" applyFont="1" applyBorder="1" applyAlignment="1">
      <alignment horizontal="left" wrapText="1"/>
    </xf>
    <xf numFmtId="0" fontId="8" fillId="0" borderId="13" xfId="0" applyFont="1" applyBorder="1" applyAlignment="1">
      <alignment wrapText="1"/>
    </xf>
    <xf numFmtId="0" fontId="8" fillId="0" borderId="0" xfId="0" applyFont="1" applyAlignment="1">
      <alignment horizontal="right" wrapText="1"/>
    </xf>
    <xf numFmtId="0" fontId="8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" fillId="0" borderId="8" xfId="0" applyFont="1" applyBorder="1" applyAlignment="1">
      <alignment vertical="top" wrapText="1"/>
    </xf>
    <xf numFmtId="166" fontId="1" fillId="5" borderId="0" xfId="0" applyNumberFormat="1" applyFont="1" applyFill="1" applyAlignment="1">
      <alignment horizontal="right" wrapText="1"/>
    </xf>
    <xf numFmtId="166" fontId="1" fillId="7" borderId="0" xfId="0" applyNumberFormat="1" applyFont="1" applyFill="1" applyAlignment="1">
      <alignment horizontal="right" wrapText="1"/>
    </xf>
    <xf numFmtId="166" fontId="1" fillId="5" borderId="4" xfId="0" applyNumberFormat="1" applyFont="1" applyFill="1" applyBorder="1" applyAlignment="1">
      <alignment horizontal="right" wrapText="1"/>
    </xf>
    <xf numFmtId="166" fontId="1" fillId="7" borderId="4" xfId="0" applyNumberFormat="1" applyFont="1" applyFill="1" applyBorder="1" applyAlignment="1">
      <alignment horizontal="right" wrapText="1"/>
    </xf>
    <xf numFmtId="166" fontId="8" fillId="5" borderId="7" xfId="0" applyNumberFormat="1" applyFont="1" applyFill="1" applyBorder="1" applyAlignment="1">
      <alignment horizontal="right" wrapText="1"/>
    </xf>
    <xf numFmtId="166" fontId="8" fillId="7" borderId="7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166" fontId="1" fillId="7" borderId="3" xfId="0" applyNumberFormat="1" applyFont="1" applyFill="1" applyBorder="1" applyAlignment="1">
      <alignment horizontal="right" wrapText="1"/>
    </xf>
    <xf numFmtId="164" fontId="8" fillId="2" borderId="4" xfId="0" applyNumberFormat="1" applyFont="1" applyFill="1" applyBorder="1" applyAlignment="1">
      <alignment wrapText="1"/>
    </xf>
    <xf numFmtId="164" fontId="8" fillId="5" borderId="4" xfId="0" applyNumberFormat="1" applyFont="1" applyFill="1" applyBorder="1" applyAlignment="1">
      <alignment wrapText="1"/>
    </xf>
    <xf numFmtId="164" fontId="8" fillId="6" borderId="4" xfId="0" applyNumberFormat="1" applyFont="1" applyFill="1" applyBorder="1" applyAlignment="1">
      <alignment wrapText="1"/>
    </xf>
    <xf numFmtId="164" fontId="8" fillId="7" borderId="4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8" fillId="2" borderId="3" xfId="0" applyFont="1" applyFill="1" applyBorder="1" applyAlignment="1">
      <alignment horizontal="left" wrapText="1"/>
    </xf>
    <xf numFmtId="0" fontId="13" fillId="2" borderId="0" xfId="0" applyFont="1" applyFill="1" applyAlignment="1">
      <alignment wrapText="1"/>
    </xf>
    <xf numFmtId="164" fontId="1" fillId="2" borderId="0" xfId="0" applyNumberFormat="1" applyFont="1" applyFill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wrapText="1"/>
    </xf>
    <xf numFmtId="0" fontId="8" fillId="2" borderId="8" xfId="0" applyFont="1" applyFill="1" applyBorder="1" applyAlignment="1">
      <alignment horizontal="left" wrapText="1"/>
    </xf>
    <xf numFmtId="0" fontId="1" fillId="2" borderId="0" xfId="0" applyFont="1" applyFill="1" applyAlignment="1">
      <alignment wrapText="1" indent="2"/>
    </xf>
    <xf numFmtId="0" fontId="9" fillId="2" borderId="6" xfId="0" applyFont="1" applyFill="1" applyBorder="1" applyAlignment="1">
      <alignment wrapText="1"/>
    </xf>
    <xf numFmtId="0" fontId="9" fillId="5" borderId="6" xfId="0" applyFont="1" applyFill="1" applyBorder="1" applyAlignment="1">
      <alignment horizontal="right" wrapText="1"/>
    </xf>
    <xf numFmtId="0" fontId="9" fillId="7" borderId="6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left" wrapText="1"/>
    </xf>
    <xf numFmtId="165" fontId="8" fillId="5" borderId="3" xfId="0" applyNumberFormat="1" applyFont="1" applyFill="1" applyBorder="1" applyAlignment="1">
      <alignment horizontal="right" vertical="top" wrapText="1"/>
    </xf>
    <xf numFmtId="165" fontId="8" fillId="7" borderId="3" xfId="0" applyNumberFormat="1" applyFont="1" applyFill="1" applyBorder="1" applyAlignment="1">
      <alignment horizontal="right" vertical="top" wrapText="1"/>
    </xf>
    <xf numFmtId="0" fontId="8" fillId="7" borderId="0" xfId="0" applyFont="1" applyFill="1" applyAlignment="1">
      <alignment horizontal="right" wrapText="1"/>
    </xf>
    <xf numFmtId="167" fontId="1" fillId="5" borderId="3" xfId="0" applyNumberFormat="1" applyFont="1" applyFill="1" applyBorder="1" applyAlignment="1">
      <alignment horizontal="right" wrapText="1"/>
    </xf>
    <xf numFmtId="166" fontId="1" fillId="5" borderId="3" xfId="0" applyNumberFormat="1" applyFont="1" applyFill="1" applyBorder="1" applyAlignment="1">
      <alignment horizontal="right" wrapText="1"/>
    </xf>
    <xf numFmtId="167" fontId="1" fillId="7" borderId="3" xfId="0" applyNumberFormat="1" applyFont="1" applyFill="1" applyBorder="1" applyAlignment="1">
      <alignment horizontal="right" wrapText="1"/>
    </xf>
    <xf numFmtId="167" fontId="1" fillId="5" borderId="4" xfId="0" applyNumberFormat="1" applyFont="1" applyFill="1" applyBorder="1" applyAlignment="1">
      <alignment horizontal="right" wrapText="1"/>
    </xf>
    <xf numFmtId="167" fontId="1" fillId="7" borderId="4" xfId="0" applyNumberFormat="1" applyFont="1" applyFill="1" applyBorder="1" applyAlignment="1">
      <alignment horizontal="right" wrapText="1"/>
    </xf>
    <xf numFmtId="167" fontId="8" fillId="5" borderId="7" xfId="0" applyNumberFormat="1" applyFont="1" applyFill="1" applyBorder="1" applyAlignment="1">
      <alignment horizontal="right" wrapText="1"/>
    </xf>
    <xf numFmtId="167" fontId="8" fillId="7" borderId="7" xfId="0" applyNumberFormat="1" applyFont="1" applyFill="1" applyBorder="1" applyAlignment="1">
      <alignment horizontal="right" wrapText="1"/>
    </xf>
    <xf numFmtId="167" fontId="1" fillId="5" borderId="0" xfId="0" applyNumberFormat="1" applyFont="1" applyFill="1" applyAlignment="1">
      <alignment horizontal="right" wrapText="1"/>
    </xf>
    <xf numFmtId="167" fontId="1" fillId="7" borderId="0" xfId="0" applyNumberFormat="1" applyFont="1" applyFill="1" applyAlignment="1">
      <alignment horizontal="right" wrapText="1"/>
    </xf>
    <xf numFmtId="167" fontId="1" fillId="5" borderId="1" xfId="0" applyNumberFormat="1" applyFont="1" applyFill="1" applyBorder="1" applyAlignment="1">
      <alignment horizontal="right" wrapText="1"/>
    </xf>
    <xf numFmtId="167" fontId="1" fillId="7" borderId="1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8" fillId="5" borderId="4" xfId="0" applyFont="1" applyFill="1" applyBorder="1" applyAlignment="1">
      <alignment horizontal="right" wrapText="1"/>
    </xf>
    <xf numFmtId="0" fontId="14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horizontal="left" wrapText="1"/>
    </xf>
    <xf numFmtId="0" fontId="19" fillId="2" borderId="6" xfId="0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right" wrapText="1"/>
    </xf>
    <xf numFmtId="0" fontId="19" fillId="2" borderId="3" xfId="0" applyFont="1" applyFill="1" applyBorder="1" applyAlignment="1">
      <alignment wrapText="1"/>
    </xf>
    <xf numFmtId="0" fontId="19" fillId="2" borderId="4" xfId="0" applyFont="1" applyFill="1" applyBorder="1" applyAlignment="1">
      <alignment wrapText="1"/>
    </xf>
    <xf numFmtId="0" fontId="22" fillId="2" borderId="6" xfId="0" applyFont="1" applyFill="1" applyBorder="1" applyAlignment="1">
      <alignment wrapText="1"/>
    </xf>
    <xf numFmtId="0" fontId="23" fillId="2" borderId="0" xfId="0" applyFont="1" applyFill="1" applyAlignment="1">
      <alignment wrapText="1"/>
    </xf>
    <xf numFmtId="0" fontId="8" fillId="5" borderId="6" xfId="0" applyFont="1" applyFill="1" applyBorder="1" applyAlignment="1">
      <alignment horizontal="right" wrapText="1"/>
    </xf>
    <xf numFmtId="0" fontId="8" fillId="7" borderId="6" xfId="0" applyFont="1" applyFill="1" applyBorder="1" applyAlignment="1">
      <alignment horizontal="right" wrapText="1"/>
    </xf>
    <xf numFmtId="169" fontId="30" fillId="3" borderId="0" xfId="7" applyNumberFormat="1" applyFont="1" applyFill="1"/>
    <xf numFmtId="169" fontId="30" fillId="8" borderId="0" xfId="7" applyNumberFormat="1" applyFont="1" applyFill="1"/>
    <xf numFmtId="165" fontId="22" fillId="3" borderId="2" xfId="0" applyNumberFormat="1" applyFont="1" applyFill="1" applyBorder="1" applyAlignment="1">
      <alignment horizontal="right" vertical="top" wrapText="1"/>
    </xf>
    <xf numFmtId="165" fontId="22" fillId="8" borderId="2" xfId="0" applyNumberFormat="1" applyFont="1" applyFill="1" applyBorder="1" applyAlignment="1">
      <alignment horizontal="right" vertical="top" wrapText="1"/>
    </xf>
    <xf numFmtId="169" fontId="32" fillId="3" borderId="16" xfId="7" applyNumberFormat="1" applyFont="1" applyFill="1" applyBorder="1"/>
    <xf numFmtId="169" fontId="32" fillId="8" borderId="16" xfId="7" applyNumberFormat="1" applyFont="1" applyFill="1" applyBorder="1"/>
    <xf numFmtId="0" fontId="22" fillId="3" borderId="3" xfId="0" applyFont="1" applyFill="1" applyBorder="1" applyAlignment="1">
      <alignment horizontal="right" vertical="top" wrapText="1"/>
    </xf>
    <xf numFmtId="0" fontId="22" fillId="8" borderId="3" xfId="0" applyFont="1" applyFill="1" applyBorder="1" applyAlignment="1">
      <alignment horizontal="right" vertical="top" wrapText="1"/>
    </xf>
    <xf numFmtId="169" fontId="30" fillId="3" borderId="17" xfId="7" applyNumberFormat="1" applyFont="1" applyFill="1" applyBorder="1"/>
    <xf numFmtId="169" fontId="30" fillId="8" borderId="17" xfId="7" applyNumberFormat="1" applyFont="1" applyFill="1" applyBorder="1"/>
    <xf numFmtId="169" fontId="30" fillId="3" borderId="19" xfId="7" applyNumberFormat="1" applyFont="1" applyFill="1" applyBorder="1"/>
    <xf numFmtId="169" fontId="30" fillId="8" borderId="19" xfId="7" applyNumberFormat="1" applyFont="1" applyFill="1" applyBorder="1"/>
    <xf numFmtId="170" fontId="33" fillId="8" borderId="0" xfId="7" applyNumberFormat="1" applyFont="1" applyFill="1"/>
    <xf numFmtId="169" fontId="32" fillId="3" borderId="0" xfId="7" applyNumberFormat="1" applyFont="1" applyFill="1"/>
    <xf numFmtId="169" fontId="32" fillId="8" borderId="0" xfId="7" applyNumberFormat="1" applyFont="1" applyFill="1"/>
    <xf numFmtId="170" fontId="33" fillId="3" borderId="0" xfId="7" applyNumberFormat="1" applyFont="1" applyFill="1"/>
    <xf numFmtId="0" fontId="22" fillId="8" borderId="0" xfId="0" applyFont="1" applyFill="1" applyAlignment="1">
      <alignment horizontal="right" wrapText="1"/>
    </xf>
    <xf numFmtId="170" fontId="33" fillId="3" borderId="16" xfId="7" applyNumberFormat="1" applyFont="1" applyFill="1" applyBorder="1"/>
    <xf numFmtId="170" fontId="33" fillId="8" borderId="16" xfId="7" applyNumberFormat="1" applyFont="1" applyFill="1" applyBorder="1"/>
    <xf numFmtId="0" fontId="34" fillId="8" borderId="1" xfId="0" applyFont="1" applyFill="1" applyBorder="1" applyAlignment="1">
      <alignment horizontal="right" wrapText="1"/>
    </xf>
    <xf numFmtId="169" fontId="32" fillId="3" borderId="20" xfId="7" applyNumberFormat="1" applyFont="1" applyFill="1" applyBorder="1"/>
    <xf numFmtId="169" fontId="32" fillId="8" borderId="20" xfId="7" applyNumberFormat="1" applyFont="1" applyFill="1" applyBorder="1"/>
    <xf numFmtId="170" fontId="33" fillId="8" borderId="17" xfId="7" applyNumberFormat="1" applyFont="1" applyFill="1" applyBorder="1"/>
    <xf numFmtId="169" fontId="32" fillId="8" borderId="17" xfId="7" applyNumberFormat="1" applyFont="1" applyFill="1" applyBorder="1"/>
    <xf numFmtId="0" fontId="22" fillId="8" borderId="20" xfId="0" applyFont="1" applyFill="1" applyBorder="1" applyAlignment="1">
      <alignment horizontal="right" wrapText="1"/>
    </xf>
    <xf numFmtId="170" fontId="30" fillId="8" borderId="0" xfId="7" applyNumberFormat="1" applyFont="1" applyFill="1"/>
    <xf numFmtId="170" fontId="30" fillId="8" borderId="17" xfId="7" applyNumberFormat="1" applyFont="1" applyFill="1" applyBorder="1"/>
    <xf numFmtId="170" fontId="30" fillId="8" borderId="20" xfId="7" applyNumberFormat="1" applyFont="1" applyFill="1" applyBorder="1"/>
    <xf numFmtId="0" fontId="22" fillId="3" borderId="2" xfId="0" applyFont="1" applyFill="1" applyBorder="1" applyAlignment="1">
      <alignment horizontal="right" vertical="top" wrapText="1"/>
    </xf>
    <xf numFmtId="0" fontId="22" fillId="8" borderId="2" xfId="0" applyFont="1" applyFill="1" applyBorder="1" applyAlignment="1">
      <alignment horizontal="right" vertical="top" wrapText="1"/>
    </xf>
    <xf numFmtId="164" fontId="19" fillId="8" borderId="3" xfId="0" applyNumberFormat="1" applyFont="1" applyFill="1" applyBorder="1" applyAlignment="1">
      <alignment wrapText="1"/>
    </xf>
    <xf numFmtId="170" fontId="30" fillId="8" borderId="16" xfId="7" applyNumberFormat="1" applyFont="1" applyFill="1" applyBorder="1"/>
    <xf numFmtId="164" fontId="19" fillId="8" borderId="17" xfId="0" applyNumberFormat="1" applyFont="1" applyFill="1" applyBorder="1" applyAlignment="1">
      <alignment wrapText="1"/>
    </xf>
    <xf numFmtId="164" fontId="22" fillId="8" borderId="1" xfId="0" applyNumberFormat="1" applyFont="1" applyFill="1" applyBorder="1"/>
    <xf numFmtId="169" fontId="32" fillId="8" borderId="0" xfId="7" applyNumberFormat="1" applyFont="1" applyFill="1" applyAlignment="1">
      <alignment wrapText="1"/>
    </xf>
    <xf numFmtId="170" fontId="30" fillId="3" borderId="16" xfId="7" applyNumberFormat="1" applyFont="1" applyFill="1" applyBorder="1"/>
    <xf numFmtId="170" fontId="30" fillId="3" borderId="17" xfId="7" applyNumberFormat="1" applyFont="1" applyFill="1" applyBorder="1"/>
    <xf numFmtId="170" fontId="30" fillId="8" borderId="17" xfId="7" applyNumberFormat="1" applyFont="1" applyFill="1" applyBorder="1" applyAlignment="1">
      <alignment wrapText="1"/>
    </xf>
    <xf numFmtId="169" fontId="32" fillId="3" borderId="21" xfId="7" applyNumberFormat="1" applyFont="1" applyFill="1" applyBorder="1"/>
    <xf numFmtId="169" fontId="30" fillId="5" borderId="0" xfId="7" applyNumberFormat="1" applyFont="1" applyFill="1"/>
    <xf numFmtId="169" fontId="32" fillId="5" borderId="0" xfId="7" applyNumberFormat="1" applyFont="1" applyFill="1"/>
    <xf numFmtId="170" fontId="33" fillId="5" borderId="0" xfId="7" applyNumberFormat="1" applyFont="1" applyFill="1"/>
    <xf numFmtId="169" fontId="30" fillId="6" borderId="0" xfId="7" applyNumberFormat="1" applyFont="1" applyFill="1"/>
    <xf numFmtId="169" fontId="32" fillId="6" borderId="0" xfId="7" applyNumberFormat="1" applyFont="1" applyFill="1"/>
    <xf numFmtId="170" fontId="33" fillId="6" borderId="0" xfId="7" applyNumberFormat="1" applyFont="1" applyFill="1"/>
    <xf numFmtId="169" fontId="30" fillId="7" borderId="0" xfId="7" applyNumberFormat="1" applyFont="1" applyFill="1"/>
    <xf numFmtId="169" fontId="32" fillId="7" borderId="0" xfId="7" applyNumberFormat="1" applyFont="1" applyFill="1"/>
    <xf numFmtId="170" fontId="33" fillId="7" borderId="0" xfId="7" applyNumberFormat="1" applyFont="1" applyFill="1"/>
    <xf numFmtId="169" fontId="30" fillId="5" borderId="17" xfId="7" applyNumberFormat="1" applyFont="1" applyFill="1" applyBorder="1"/>
    <xf numFmtId="169" fontId="30" fillId="6" borderId="17" xfId="7" applyNumberFormat="1" applyFont="1" applyFill="1" applyBorder="1"/>
    <xf numFmtId="169" fontId="30" fillId="7" borderId="17" xfId="7" applyNumberFormat="1" applyFont="1" applyFill="1" applyBorder="1"/>
    <xf numFmtId="0" fontId="1" fillId="6" borderId="0" xfId="0" applyFont="1" applyFill="1" applyAlignment="1">
      <alignment horizontal="right" wrapText="1"/>
    </xf>
    <xf numFmtId="170" fontId="33" fillId="5" borderId="17" xfId="7" applyNumberFormat="1" applyFont="1" applyFill="1" applyBorder="1"/>
    <xf numFmtId="170" fontId="33" fillId="6" borderId="17" xfId="7" applyNumberFormat="1" applyFont="1" applyFill="1" applyBorder="1"/>
    <xf numFmtId="170" fontId="33" fillId="7" borderId="17" xfId="7" applyNumberFormat="1" applyFont="1" applyFill="1" applyBorder="1"/>
    <xf numFmtId="169" fontId="32" fillId="5" borderId="17" xfId="7" applyNumberFormat="1" applyFont="1" applyFill="1" applyBorder="1"/>
    <xf numFmtId="169" fontId="32" fillId="6" borderId="17" xfId="7" applyNumberFormat="1" applyFont="1" applyFill="1" applyBorder="1"/>
    <xf numFmtId="169" fontId="32" fillId="7" borderId="17" xfId="7" applyNumberFormat="1" applyFont="1" applyFill="1" applyBorder="1"/>
    <xf numFmtId="166" fontId="22" fillId="2" borderId="20" xfId="0" applyNumberFormat="1" applyFont="1" applyFill="1" applyBorder="1" applyAlignment="1">
      <alignment horizontal="right" wrapText="1"/>
    </xf>
    <xf numFmtId="166" fontId="22" fillId="5" borderId="20" xfId="0" applyNumberFormat="1" applyFont="1" applyFill="1" applyBorder="1" applyAlignment="1">
      <alignment horizontal="right" wrapText="1"/>
    </xf>
    <xf numFmtId="166" fontId="22" fillId="6" borderId="20" xfId="0" applyNumberFormat="1" applyFont="1" applyFill="1" applyBorder="1" applyAlignment="1">
      <alignment horizontal="right" wrapText="1"/>
    </xf>
    <xf numFmtId="166" fontId="22" fillId="7" borderId="20" xfId="0" applyNumberFormat="1" applyFont="1" applyFill="1" applyBorder="1" applyAlignment="1">
      <alignment horizontal="right" wrapText="1"/>
    </xf>
    <xf numFmtId="169" fontId="32" fillId="8" borderId="23" xfId="7" applyNumberFormat="1" applyFont="1" applyFill="1" applyBorder="1"/>
    <xf numFmtId="169" fontId="30" fillId="8" borderId="24" xfId="7" applyNumberFormat="1" applyFont="1" applyFill="1" applyBorder="1"/>
    <xf numFmtId="169" fontId="30" fillId="5" borderId="24" xfId="7" applyNumberFormat="1" applyFont="1" applyFill="1" applyBorder="1"/>
    <xf numFmtId="169" fontId="30" fillId="6" borderId="24" xfId="7" applyNumberFormat="1" applyFont="1" applyFill="1" applyBorder="1"/>
    <xf numFmtId="169" fontId="32" fillId="7" borderId="23" xfId="7" applyNumberFormat="1" applyFont="1" applyFill="1" applyBorder="1"/>
    <xf numFmtId="169" fontId="30" fillId="8" borderId="25" xfId="7" applyNumberFormat="1" applyFont="1" applyFill="1" applyBorder="1"/>
    <xf numFmtId="0" fontId="19" fillId="8" borderId="3" xfId="0" applyFont="1" applyFill="1" applyBorder="1" applyAlignment="1">
      <alignment horizontal="right" wrapText="1"/>
    </xf>
    <xf numFmtId="0" fontId="0" fillId="8" borderId="0" xfId="0" applyFill="1"/>
    <xf numFmtId="171" fontId="30" fillId="8" borderId="0" xfId="7" applyNumberFormat="1" applyFont="1" applyFill="1"/>
    <xf numFmtId="169" fontId="30" fillId="5" borderId="25" xfId="7" applyNumberFormat="1" applyFont="1" applyFill="1" applyBorder="1"/>
    <xf numFmtId="171" fontId="30" fillId="5" borderId="0" xfId="7" applyNumberFormat="1" applyFont="1" applyFill="1"/>
    <xf numFmtId="169" fontId="30" fillId="6" borderId="25" xfId="7" applyNumberFormat="1" applyFont="1" applyFill="1" applyBorder="1"/>
    <xf numFmtId="171" fontId="30" fillId="6" borderId="0" xfId="7" applyNumberFormat="1" applyFont="1" applyFill="1"/>
    <xf numFmtId="169" fontId="30" fillId="7" borderId="25" xfId="7" applyNumberFormat="1" applyFont="1" applyFill="1" applyBorder="1"/>
    <xf numFmtId="171" fontId="30" fillId="7" borderId="0" xfId="7" applyNumberFormat="1" applyFont="1" applyFill="1"/>
    <xf numFmtId="0" fontId="0" fillId="8" borderId="22" xfId="0" applyFill="1" applyBorder="1"/>
    <xf numFmtId="0" fontId="22" fillId="8" borderId="1" xfId="0" applyFont="1" applyFill="1" applyBorder="1" applyAlignment="1">
      <alignment horizontal="right" vertical="top" wrapText="1"/>
    </xf>
    <xf numFmtId="0" fontId="19" fillId="5" borderId="3" xfId="0" applyFont="1" applyFill="1" applyBorder="1" applyAlignment="1">
      <alignment horizontal="right" wrapText="1"/>
    </xf>
    <xf numFmtId="0" fontId="19" fillId="8" borderId="3" xfId="0" applyFont="1" applyFill="1" applyBorder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19" fillId="8" borderId="0" xfId="0" applyFont="1" applyFill="1" applyAlignment="1">
      <alignment horizontal="left" wrapText="1" indent="2"/>
    </xf>
    <xf numFmtId="0" fontId="22" fillId="8" borderId="7" xfId="0" applyFont="1" applyFill="1" applyBorder="1" applyAlignment="1">
      <alignment wrapText="1"/>
    </xf>
    <xf numFmtId="0" fontId="19" fillId="8" borderId="4" xfId="0" applyFont="1" applyFill="1" applyBorder="1" applyAlignment="1">
      <alignment horizontal="left" wrapText="1"/>
    </xf>
    <xf numFmtId="0" fontId="22" fillId="8" borderId="7" xfId="0" applyFont="1" applyFill="1" applyBorder="1" applyAlignment="1">
      <alignment horizontal="left" wrapText="1"/>
    </xf>
    <xf numFmtId="0" fontId="19" fillId="8" borderId="3" xfId="0" applyFont="1" applyFill="1" applyBorder="1" applyAlignment="1">
      <alignment wrapText="1"/>
    </xf>
    <xf numFmtId="164" fontId="19" fillId="8" borderId="0" xfId="0" applyNumberFormat="1" applyFont="1" applyFill="1" applyAlignment="1">
      <alignment wrapText="1"/>
    </xf>
    <xf numFmtId="164" fontId="19" fillId="5" borderId="0" xfId="0" applyNumberFormat="1" applyFont="1" applyFill="1" applyAlignment="1">
      <alignment wrapText="1"/>
    </xf>
    <xf numFmtId="0" fontId="19" fillId="8" borderId="14" xfId="0" applyFont="1" applyFill="1" applyBorder="1" applyAlignment="1">
      <alignment horizontal="left" wrapText="1"/>
    </xf>
    <xf numFmtId="0" fontId="22" fillId="8" borderId="15" xfId="0" applyFont="1" applyFill="1" applyBorder="1" applyAlignment="1">
      <alignment wrapText="1"/>
    </xf>
    <xf numFmtId="0" fontId="19" fillId="8" borderId="4" xfId="0" applyFont="1" applyFill="1" applyBorder="1" applyAlignment="1">
      <alignment wrapText="1"/>
    </xf>
    <xf numFmtId="0" fontId="22" fillId="8" borderId="3" xfId="0" applyFont="1" applyFill="1" applyBorder="1" applyAlignment="1">
      <alignment horizontal="left" wrapText="1"/>
    </xf>
    <xf numFmtId="0" fontId="22" fillId="8" borderId="0" xfId="0" applyFont="1" applyFill="1" applyAlignment="1">
      <alignment horizontal="left" wrapText="1"/>
    </xf>
    <xf numFmtId="0" fontId="19" fillId="8" borderId="0" xfId="0" applyFont="1" applyFill="1" applyAlignment="1">
      <alignment horizontal="right" wrapText="1"/>
    </xf>
    <xf numFmtId="0" fontId="19" fillId="0" borderId="0" xfId="1" applyFont="1">
      <alignment wrapText="1"/>
    </xf>
    <xf numFmtId="0" fontId="22" fillId="8" borderId="18" xfId="0" applyFont="1" applyFill="1" applyBorder="1" applyAlignment="1">
      <alignment horizontal="right" wrapText="1"/>
    </xf>
    <xf numFmtId="0" fontId="22" fillId="5" borderId="18" xfId="0" applyFont="1" applyFill="1" applyBorder="1" applyAlignment="1">
      <alignment horizontal="right" wrapText="1"/>
    </xf>
    <xf numFmtId="0" fontId="19" fillId="5" borderId="0" xfId="0" applyFont="1" applyFill="1" applyAlignment="1">
      <alignment horizontal="right" wrapText="1"/>
    </xf>
    <xf numFmtId="0" fontId="19" fillId="6" borderId="3" xfId="0" applyFont="1" applyFill="1" applyBorder="1" applyAlignment="1">
      <alignment horizontal="right" wrapText="1"/>
    </xf>
    <xf numFmtId="164" fontId="19" fillId="6" borderId="0" xfId="0" applyNumberFormat="1" applyFont="1" applyFill="1" applyAlignment="1">
      <alignment wrapText="1"/>
    </xf>
    <xf numFmtId="0" fontId="22" fillId="6" borderId="18" xfId="0" applyFont="1" applyFill="1" applyBorder="1" applyAlignment="1">
      <alignment horizontal="right" wrapText="1"/>
    </xf>
    <xf numFmtId="0" fontId="19" fillId="6" borderId="0" xfId="0" applyFont="1" applyFill="1" applyAlignment="1">
      <alignment horizontal="right" wrapText="1"/>
    </xf>
    <xf numFmtId="170" fontId="30" fillId="6" borderId="0" xfId="7" applyNumberFormat="1" applyFont="1" applyFill="1"/>
    <xf numFmtId="170" fontId="30" fillId="5" borderId="0" xfId="7" applyNumberFormat="1" applyFont="1" applyFill="1"/>
    <xf numFmtId="170" fontId="30" fillId="7" borderId="0" xfId="7" applyNumberFormat="1" applyFont="1" applyFill="1"/>
    <xf numFmtId="0" fontId="19" fillId="7" borderId="3" xfId="0" applyFont="1" applyFill="1" applyBorder="1" applyAlignment="1">
      <alignment horizontal="right" wrapText="1"/>
    </xf>
    <xf numFmtId="164" fontId="19" fillId="7" borderId="0" xfId="0" applyNumberFormat="1" applyFont="1" applyFill="1" applyAlignment="1">
      <alignment wrapText="1"/>
    </xf>
    <xf numFmtId="0" fontId="22" fillId="7" borderId="18" xfId="0" applyFont="1" applyFill="1" applyBorder="1" applyAlignment="1">
      <alignment horizontal="right" wrapText="1"/>
    </xf>
    <xf numFmtId="0" fontId="19" fillId="7" borderId="0" xfId="0" applyFont="1" applyFill="1" applyAlignment="1">
      <alignment horizontal="right" wrapText="1"/>
    </xf>
    <xf numFmtId="169" fontId="32" fillId="6" borderId="26" xfId="7" applyNumberFormat="1" applyFont="1" applyFill="1" applyBorder="1"/>
    <xf numFmtId="0" fontId="0" fillId="0" borderId="22" xfId="0" applyBorder="1"/>
    <xf numFmtId="164" fontId="1" fillId="2" borderId="17" xfId="0" applyNumberFormat="1" applyFont="1" applyFill="1" applyBorder="1" applyAlignment="1">
      <alignment wrapText="1"/>
    </xf>
    <xf numFmtId="164" fontId="1" fillId="2" borderId="17" xfId="0" applyNumberFormat="1" applyFont="1" applyFill="1" applyBorder="1" applyAlignment="1">
      <alignment vertical="top" wrapText="1"/>
    </xf>
    <xf numFmtId="169" fontId="32" fillId="5" borderId="22" xfId="7" applyNumberFormat="1" applyFont="1" applyFill="1" applyBorder="1"/>
    <xf numFmtId="169" fontId="30" fillId="8" borderId="17" xfId="7" applyNumberFormat="1" applyFont="1" applyFill="1" applyBorder="1" applyAlignment="1">
      <alignment vertical="center"/>
    </xf>
    <xf numFmtId="169" fontId="32" fillId="8" borderId="22" xfId="7" applyNumberFormat="1" applyFont="1" applyFill="1" applyBorder="1" applyAlignment="1">
      <alignment vertical="center"/>
    </xf>
    <xf numFmtId="169" fontId="32" fillId="7" borderId="0" xfId="7" applyNumberFormat="1" applyFont="1" applyFill="1" applyAlignment="1">
      <alignment vertical="center"/>
    </xf>
    <xf numFmtId="0" fontId="8" fillId="2" borderId="3" xfId="0" applyFont="1" applyFill="1" applyBorder="1" applyAlignment="1">
      <alignment horizontal="right" vertical="top" wrapText="1"/>
    </xf>
    <xf numFmtId="0" fontId="8" fillId="2" borderId="27" xfId="0" applyFont="1" applyFill="1" applyBorder="1" applyAlignment="1">
      <alignment horizontal="right" vertical="top" wrapText="1"/>
    </xf>
    <xf numFmtId="0" fontId="8" fillId="5" borderId="27" xfId="0" applyFont="1" applyFill="1" applyBorder="1" applyAlignment="1">
      <alignment horizontal="right" vertical="top" wrapText="1"/>
    </xf>
    <xf numFmtId="0" fontId="8" fillId="6" borderId="27" xfId="0" applyFont="1" applyFill="1" applyBorder="1" applyAlignment="1">
      <alignment horizontal="right" vertical="top" wrapText="1"/>
    </xf>
    <xf numFmtId="0" fontId="8" fillId="7" borderId="27" xfId="0" applyFont="1" applyFill="1" applyBorder="1" applyAlignment="1">
      <alignment horizontal="right" vertical="top" wrapText="1"/>
    </xf>
    <xf numFmtId="169" fontId="30" fillId="8" borderId="26" xfId="7" applyNumberFormat="1" applyFont="1" applyFill="1" applyBorder="1"/>
    <xf numFmtId="0" fontId="19" fillId="0" borderId="4" xfId="6" applyFont="1" applyBorder="1" applyAlignment="1">
      <alignment horizontal="left" wrapText="1" indent="2"/>
    </xf>
    <xf numFmtId="0" fontId="19" fillId="0" borderId="3" xfId="6" applyFont="1" applyBorder="1" applyAlignment="1">
      <alignment horizontal="left"/>
    </xf>
    <xf numFmtId="0" fontId="22" fillId="2" borderId="3" xfId="0" applyFont="1" applyFill="1" applyBorder="1" applyAlignment="1">
      <alignment wrapText="1"/>
    </xf>
    <xf numFmtId="0" fontId="22" fillId="2" borderId="6" xfId="0" applyFont="1" applyFill="1" applyBorder="1" applyAlignment="1">
      <alignment horizontal="left" wrapText="1"/>
    </xf>
    <xf numFmtId="0" fontId="22" fillId="2" borderId="0" xfId="0" applyFont="1" applyFill="1" applyAlignment="1">
      <alignment wrapText="1"/>
    </xf>
    <xf numFmtId="0" fontId="22" fillId="2" borderId="3" xfId="0" applyFont="1" applyFill="1" applyBorder="1" applyAlignment="1">
      <alignment horizontal="right" wrapText="1"/>
    </xf>
    <xf numFmtId="0" fontId="38" fillId="0" borderId="0" xfId="0" applyFont="1"/>
    <xf numFmtId="0" fontId="22" fillId="2" borderId="6" xfId="0" applyFont="1" applyFill="1" applyBorder="1" applyAlignment="1">
      <alignment horizontal="right" wrapText="1"/>
    </xf>
    <xf numFmtId="169" fontId="0" fillId="0" borderId="0" xfId="0" applyNumberFormat="1"/>
    <xf numFmtId="169" fontId="30" fillId="3" borderId="3" xfId="7" applyNumberFormat="1" applyFont="1" applyFill="1" applyBorder="1"/>
    <xf numFmtId="169" fontId="30" fillId="8" borderId="3" xfId="7" applyNumberFormat="1" applyFont="1" applyFill="1" applyBorder="1"/>
    <xf numFmtId="0" fontId="2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27" fillId="2" borderId="0" xfId="6" applyFont="1" applyFill="1" applyAlignment="1">
      <alignment horizontal="left" wrapText="1"/>
    </xf>
    <xf numFmtId="0" fontId="29" fillId="2" borderId="0" xfId="6" applyFont="1" applyFill="1" applyAlignment="1">
      <alignment horizontal="left" wrapText="1"/>
    </xf>
  </cellXfs>
  <cellStyles count="18">
    <cellStyle name="Heading 1" xfId="3" xr:uid="{00000000-0005-0000-0000-000003000000}"/>
    <cellStyle name="Heading 1 2" xfId="15" xr:uid="{AAE4A3F6-B179-4D31-AAD0-AF22ADD72129}"/>
    <cellStyle name="Heading 1 3" xfId="10" xr:uid="{BC4F991B-3067-41B0-A7D3-DCBBEEE80588}"/>
    <cellStyle name="Heading 2" xfId="4" xr:uid="{00000000-0005-0000-0000-000004000000}"/>
    <cellStyle name="Heading 2 2" xfId="16" xr:uid="{C5673224-FB7B-4DF7-88AE-98EFA4EA9C4B}"/>
    <cellStyle name="Heading 2 3" xfId="11" xr:uid="{DCDAEA14-4166-4091-A73D-66F1D03256E6}"/>
    <cellStyle name="Heading 3" xfId="5" xr:uid="{00000000-0005-0000-0000-000005000000}"/>
    <cellStyle name="Heading 3 2" xfId="17" xr:uid="{51DFBF05-D7EC-4DFA-8CCC-DA1B72E58175}"/>
    <cellStyle name="Heading 3 3" xfId="12" xr:uid="{EFC1AE43-2DC3-4805-8223-0BC2AB61F1E2}"/>
    <cellStyle name="Normal" xfId="0" builtinId="0"/>
    <cellStyle name="Normal 2" xfId="2" xr:uid="{00000000-0005-0000-0000-000002000000}"/>
    <cellStyle name="Normal 2 2" xfId="14" xr:uid="{8C1AE44B-9A79-4FD0-803A-0F064C8CA321}"/>
    <cellStyle name="Normal 2 3" xfId="9" xr:uid="{ECADC5F3-97E4-4DA7-AB01-55B024BB9D32}"/>
    <cellStyle name="Normal 2 34 2" xfId="7" xr:uid="{86F3A23F-815A-4DAB-9041-3413C043C6C2}"/>
    <cellStyle name="Normal 3" xfId="6" xr:uid="{545A2663-161C-48A3-BAE7-6B2355A79CF2}"/>
    <cellStyle name="Table (Normal)" xfId="1" xr:uid="{00000000-0005-0000-0000-000001000000}"/>
    <cellStyle name="Table (Normal) 2" xfId="13" xr:uid="{4CA77E61-5899-4520-B167-6B4E9FA80C40}"/>
    <cellStyle name="Table (Normal) 3" xfId="8" xr:uid="{D4D74001-A3AB-4817-894F-F202EA6FA333}"/>
  </cellStyles>
  <dxfs count="0"/>
  <tableStyles count="0"/>
  <colors>
    <mruColors>
      <color rgb="FFB2E0FF"/>
      <color rgb="FFF2F2F2"/>
      <color rgb="FFE5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531FE4C-9051-4666-8A9E-441151479D6E}"/>
            </a:ext>
          </a:extLst>
        </xdr:cNvPr>
        <xdr:cNvCxnSpPr/>
      </xdr:nvCxnSpPr>
      <xdr:spPr>
        <a:xfrm>
          <a:off x="691515" y="2324100"/>
          <a:ext cx="4676775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516255</xdr:colOff>
      <xdr:row>11</xdr:row>
      <xdr:rowOff>76435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A6128-4D4F-4855-B2C5-FFAE03B05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0"/>
          <a:ext cx="516255" cy="43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customProperty" Target="../customProperty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customProperty" Target="../customProperty2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customProperty" Target="../customProperty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customProperty" Target="../customProperty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42578125" defaultRowHeight="12.75" x14ac:dyDescent="0.2"/>
  <cols>
    <col min="1" max="7" width="9.28515625" customWidth="1"/>
    <col min="8" max="17" width="9.5703125" customWidth="1"/>
  </cols>
  <sheetData>
    <row r="1" spans="1:17" ht="14.1" customHeight="1" x14ac:dyDescent="0.2"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4.1" customHeigh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29.1" customHeight="1" x14ac:dyDescent="0.2">
      <c r="A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ht="19.149999999999999" customHeight="1" x14ac:dyDescent="0.25">
      <c r="A4" s="156"/>
      <c r="B4" s="157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</row>
    <row r="5" spans="1:17" ht="14.1" customHeight="1" x14ac:dyDescent="0.2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</row>
    <row r="6" spans="1:17" ht="14.1" customHeight="1" x14ac:dyDescent="0.2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</row>
    <row r="7" spans="1:17" ht="14.1" customHeight="1" x14ac:dyDescent="0.2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4.1" customHeight="1" x14ac:dyDescent="0.2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</row>
    <row r="9" spans="1:17" ht="14.1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</row>
    <row r="10" spans="1:17" ht="14.1" customHeight="1" x14ac:dyDescent="0.2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  <row r="11" spans="1:17" ht="29.1" customHeight="1" x14ac:dyDescent="0.2">
      <c r="A11" s="156"/>
      <c r="B11" s="302" t="s">
        <v>0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156"/>
      <c r="O11" s="156"/>
      <c r="P11" s="156"/>
      <c r="Q11" s="156"/>
    </row>
    <row r="12" spans="1:17" ht="14.1" customHeight="1" x14ac:dyDescent="0.2">
      <c r="A12" s="156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156"/>
      <c r="O12" s="156"/>
      <c r="P12" s="156"/>
      <c r="Q12" s="156"/>
    </row>
    <row r="13" spans="1:17" ht="14.1" customHeight="1" x14ac:dyDescent="0.2">
      <c r="A13" s="156"/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156"/>
      <c r="O13" s="156"/>
      <c r="P13" s="156"/>
      <c r="Q13" s="156"/>
    </row>
    <row r="14" spans="1:17" ht="14.1" customHeight="1" x14ac:dyDescent="0.2">
      <c r="A14" s="156"/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156"/>
      <c r="O14" s="156"/>
      <c r="P14" s="156"/>
      <c r="Q14" s="156"/>
    </row>
    <row r="15" spans="1:17" ht="14.1" customHeight="1" x14ac:dyDescent="0.2">
      <c r="A15" s="156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156"/>
      <c r="O15" s="156"/>
      <c r="P15" s="156"/>
      <c r="Q15" s="156"/>
    </row>
    <row r="16" spans="1:17" ht="14.1" customHeight="1" x14ac:dyDescent="0.2">
      <c r="A16" s="156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156"/>
      <c r="O16" s="156"/>
      <c r="P16" s="156"/>
      <c r="Q16" s="156"/>
    </row>
    <row r="17" spans="1:17" ht="14.1" customHeight="1" x14ac:dyDescent="0.2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</row>
    <row r="18" spans="1:17" ht="14.1" customHeight="1" x14ac:dyDescent="0.2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</row>
    <row r="19" spans="1:17" ht="14.1" customHeight="1" x14ac:dyDescent="0.2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</row>
    <row r="20" spans="1:17" ht="14.1" customHeight="1" x14ac:dyDescent="0.2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</row>
    <row r="21" spans="1:17" ht="14.1" customHeight="1" x14ac:dyDescent="0.2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</row>
    <row r="22" spans="1:17" ht="14.1" customHeight="1" x14ac:dyDescent="0.2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</row>
    <row r="23" spans="1:17" ht="14.1" customHeight="1" x14ac:dyDescent="0.2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</row>
    <row r="24" spans="1:17" ht="14.1" customHeight="1" x14ac:dyDescent="0.2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</row>
  </sheetData>
  <mergeCells count="1">
    <mergeCell ref="B11:M16"/>
  </mergeCells>
  <pageMargins left="0.75" right="0.75" top="1" bottom="1" header="0.5" footer="0.5"/>
  <customProperties>
    <customPr name="_pios_id" r:id="rId1"/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showGridLines="0" showRuler="0" workbookViewId="0"/>
  </sheetViews>
  <sheetFormatPr defaultColWidth="13.28515625" defaultRowHeight="12.75" x14ac:dyDescent="0.2"/>
  <cols>
    <col min="2" max="2" width="42" customWidth="1"/>
    <col min="3" max="6" width="19.85546875" customWidth="1"/>
    <col min="7" max="10" width="9.5703125" customWidth="1"/>
  </cols>
  <sheetData>
    <row r="1" spans="1:10" ht="16.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3">
      <c r="A2" s="2"/>
      <c r="B2" s="3" t="s">
        <v>163</v>
      </c>
      <c r="C2" s="2"/>
      <c r="D2" s="2"/>
      <c r="E2" s="2"/>
      <c r="F2" s="2"/>
      <c r="G2" s="2"/>
      <c r="H2" s="2"/>
      <c r="I2" s="2"/>
      <c r="J2" s="2"/>
    </row>
    <row r="3" spans="1:10" ht="16.7" customHeight="1" x14ac:dyDescent="0.2">
      <c r="A3" s="2"/>
      <c r="B3" s="4" t="str">
        <f>'1. Key figures table'!$B$3</f>
        <v>Second quarter and half year 2025 results</v>
      </c>
      <c r="C3" s="2"/>
      <c r="D3" s="2"/>
      <c r="E3" s="2"/>
      <c r="F3" s="2"/>
      <c r="G3" s="2"/>
      <c r="H3" s="2"/>
      <c r="I3" s="2"/>
      <c r="J3" s="2"/>
    </row>
    <row r="4" spans="1:10" ht="16.7" customHeight="1" x14ac:dyDescent="0.2">
      <c r="A4" s="2"/>
      <c r="B4" s="5"/>
      <c r="C4" s="31"/>
      <c r="D4" s="31"/>
      <c r="E4" s="31"/>
      <c r="F4" s="31"/>
      <c r="G4" s="2"/>
      <c r="H4" s="2"/>
      <c r="I4" s="2"/>
      <c r="J4" s="2"/>
    </row>
    <row r="5" spans="1:10" ht="16.7" customHeight="1" x14ac:dyDescent="0.2">
      <c r="A5" s="2"/>
      <c r="B5" s="47"/>
      <c r="C5" s="138">
        <v>45838</v>
      </c>
      <c r="D5" s="138">
        <v>45838</v>
      </c>
      <c r="E5" s="139">
        <v>45657</v>
      </c>
      <c r="F5" s="139">
        <v>45657</v>
      </c>
      <c r="G5" s="2"/>
      <c r="H5" s="2"/>
      <c r="I5" s="2"/>
      <c r="J5" s="2"/>
    </row>
    <row r="6" spans="1:10" ht="16.7" customHeight="1" x14ac:dyDescent="0.2">
      <c r="A6" s="2"/>
      <c r="B6" s="65"/>
      <c r="C6" s="87" t="s">
        <v>201</v>
      </c>
      <c r="D6" s="87" t="s">
        <v>201</v>
      </c>
      <c r="E6" s="140" t="s">
        <v>202</v>
      </c>
      <c r="F6" s="140" t="s">
        <v>202</v>
      </c>
      <c r="G6" s="2"/>
      <c r="H6" s="2"/>
      <c r="I6" s="2"/>
      <c r="J6" s="2"/>
    </row>
    <row r="7" spans="1:10" ht="16.7" customHeight="1" x14ac:dyDescent="0.2">
      <c r="A7" s="2"/>
      <c r="B7" s="77"/>
      <c r="C7" s="80" t="s">
        <v>203</v>
      </c>
      <c r="D7" s="80" t="s">
        <v>204</v>
      </c>
      <c r="E7" s="81" t="s">
        <v>203</v>
      </c>
      <c r="F7" s="81" t="s">
        <v>204</v>
      </c>
      <c r="G7" s="2"/>
      <c r="H7" s="2"/>
      <c r="I7" s="2"/>
      <c r="J7" s="2"/>
    </row>
    <row r="8" spans="1:10" ht="16.7" customHeight="1" x14ac:dyDescent="0.2">
      <c r="A8" s="2"/>
      <c r="B8" s="10" t="s">
        <v>205</v>
      </c>
      <c r="C8" s="141">
        <v>300000000</v>
      </c>
      <c r="D8" s="142">
        <v>60000000</v>
      </c>
      <c r="E8" s="143">
        <v>300000000</v>
      </c>
      <c r="F8" s="120">
        <v>60000000</v>
      </c>
      <c r="G8" s="2"/>
      <c r="H8" s="2"/>
      <c r="I8" s="2"/>
      <c r="J8" s="2"/>
    </row>
    <row r="9" spans="1:10" ht="16.7" customHeight="1" x14ac:dyDescent="0.2">
      <c r="A9" s="18"/>
      <c r="B9" s="13" t="s">
        <v>206</v>
      </c>
      <c r="C9" s="144">
        <v>150000000</v>
      </c>
      <c r="D9" s="112">
        <v>30000000</v>
      </c>
      <c r="E9" s="145">
        <v>150000000</v>
      </c>
      <c r="F9" s="113">
        <v>30000000</v>
      </c>
      <c r="G9" s="18"/>
      <c r="H9" s="18"/>
      <c r="I9" s="2"/>
      <c r="J9" s="2"/>
    </row>
    <row r="10" spans="1:10" ht="16.7" customHeight="1" x14ac:dyDescent="0.2">
      <c r="A10" s="2"/>
      <c r="B10" s="25" t="s">
        <v>207</v>
      </c>
      <c r="C10" s="146">
        <v>450000000</v>
      </c>
      <c r="D10" s="114">
        <v>90000000</v>
      </c>
      <c r="E10" s="147">
        <v>450000000</v>
      </c>
      <c r="F10" s="115">
        <v>90000000</v>
      </c>
      <c r="G10" s="2"/>
      <c r="H10" s="2"/>
      <c r="I10" s="2"/>
      <c r="J10" s="2"/>
    </row>
    <row r="11" spans="1:10" ht="16.7" customHeight="1" x14ac:dyDescent="0.2">
      <c r="A11" s="2"/>
      <c r="B11" s="23"/>
      <c r="C11" s="78"/>
      <c r="D11" s="78"/>
      <c r="E11" s="79"/>
      <c r="F11" s="79"/>
      <c r="G11" s="2"/>
      <c r="H11" s="2"/>
      <c r="I11" s="2"/>
      <c r="J11" s="2"/>
    </row>
    <row r="12" spans="1:10" ht="16.7" customHeight="1" x14ac:dyDescent="0.2">
      <c r="A12" s="18"/>
      <c r="B12" s="38" t="s">
        <v>208</v>
      </c>
      <c r="C12" s="69"/>
      <c r="D12" s="69"/>
      <c r="E12" s="70"/>
      <c r="F12" s="70"/>
      <c r="G12" s="18"/>
      <c r="H12" s="18"/>
      <c r="I12" s="2"/>
      <c r="J12" s="2"/>
    </row>
    <row r="13" spans="1:10" ht="16.7" customHeight="1" x14ac:dyDescent="0.2">
      <c r="A13" s="18"/>
      <c r="B13" s="2" t="s">
        <v>205</v>
      </c>
      <c r="C13" s="148">
        <v>125000000</v>
      </c>
      <c r="D13" s="110">
        <v>25000000</v>
      </c>
      <c r="E13" s="149">
        <v>125000000</v>
      </c>
      <c r="F13" s="111">
        <v>25000000</v>
      </c>
      <c r="G13" s="18"/>
      <c r="H13" s="18"/>
      <c r="I13" s="2"/>
      <c r="J13" s="2"/>
    </row>
    <row r="14" spans="1:10" ht="16.7" customHeight="1" x14ac:dyDescent="0.2">
      <c r="A14" s="2"/>
      <c r="B14" s="31" t="s">
        <v>209</v>
      </c>
      <c r="C14" s="150">
        <v>566631</v>
      </c>
      <c r="D14" s="80"/>
      <c r="E14" s="151">
        <v>1989204</v>
      </c>
      <c r="F14" s="81"/>
      <c r="G14" s="2"/>
      <c r="H14" s="2"/>
      <c r="I14" s="2"/>
      <c r="J14" s="2"/>
    </row>
    <row r="15" spans="1:10" ht="16.7" customHeight="1" x14ac:dyDescent="0.2">
      <c r="A15" s="2"/>
      <c r="B15" s="22"/>
      <c r="C15" s="39"/>
      <c r="D15" s="39"/>
      <c r="E15" s="39"/>
      <c r="F15" s="39"/>
      <c r="G15" s="2"/>
      <c r="H15" s="2"/>
      <c r="I15" s="2"/>
      <c r="J15" s="2"/>
    </row>
  </sheetData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91"/>
  <sheetViews>
    <sheetView showGridLines="0" showRuler="0" workbookViewId="0"/>
  </sheetViews>
  <sheetFormatPr defaultColWidth="13.28515625" defaultRowHeight="12.75" x14ac:dyDescent="0.2"/>
  <cols>
    <col min="2" max="2" width="64.5703125" customWidth="1"/>
  </cols>
  <sheetData>
    <row r="1" spans="1:23" ht="16.7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3">
      <c r="A2" s="1"/>
      <c r="B2" s="303" t="s">
        <v>210</v>
      </c>
      <c r="C2" s="303"/>
      <c r="D2" s="30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7" customHeight="1" x14ac:dyDescent="0.2">
      <c r="A3" s="1"/>
      <c r="B3" s="4" t="str">
        <f>'1. Key figures table'!$B$3</f>
        <v>Second quarter and half year 2025 results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6.7" customHeight="1" x14ac:dyDescent="0.2">
      <c r="A4" s="1"/>
      <c r="B4" s="105"/>
      <c r="C4" s="105"/>
      <c r="D4" s="105"/>
      <c r="E4" s="105"/>
      <c r="F4" s="105"/>
      <c r="G4" s="105"/>
      <c r="H4" s="10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.7" customHeight="1" x14ac:dyDescent="0.2">
      <c r="A5" s="1"/>
      <c r="B5" s="152" t="s">
        <v>28</v>
      </c>
      <c r="C5" s="8" t="s">
        <v>52</v>
      </c>
      <c r="D5" s="8" t="s">
        <v>5</v>
      </c>
      <c r="E5" s="8" t="s">
        <v>53</v>
      </c>
      <c r="F5" s="8" t="s">
        <v>54</v>
      </c>
      <c r="G5" s="8" t="s">
        <v>55</v>
      </c>
      <c r="H5" s="49" t="s">
        <v>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6.7" customHeight="1" x14ac:dyDescent="0.2">
      <c r="A6" s="1"/>
      <c r="B6" s="107" t="s">
        <v>211</v>
      </c>
      <c r="C6" s="181">
        <f>'2. Cons Stat of Income'!C11</f>
        <v>139285000</v>
      </c>
      <c r="D6" s="181">
        <f>'2. Cons Stat of Income'!D11</f>
        <v>152179000</v>
      </c>
      <c r="E6" s="181">
        <f>'2. Cons Stat of Income'!E11</f>
        <v>140679000</v>
      </c>
      <c r="F6" s="181">
        <f>'2. Cons Stat of Income'!F11</f>
        <v>142239000</v>
      </c>
      <c r="G6" s="181">
        <f>'2. Cons Stat of Income'!G11</f>
        <v>140404000</v>
      </c>
      <c r="H6" s="207">
        <f>'2. Cons Stat of Income'!H11</f>
        <v>146198000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7" customHeight="1" x14ac:dyDescent="0.2">
      <c r="A7" s="1"/>
      <c r="B7" s="1" t="s">
        <v>47</v>
      </c>
      <c r="C7" s="168">
        <f>'2. Cons Stat of Income'!C7</f>
        <v>83257000</v>
      </c>
      <c r="D7" s="168">
        <f>'2. Cons Stat of Income'!D7</f>
        <v>87337000</v>
      </c>
      <c r="E7" s="168">
        <f>'2. Cons Stat of Income'!E7</f>
        <v>78057000</v>
      </c>
      <c r="F7" s="168">
        <f>'2. Cons Stat of Income'!F7</f>
        <v>79342000</v>
      </c>
      <c r="G7" s="168">
        <f>'2. Cons Stat of Income'!G7</f>
        <v>79675000</v>
      </c>
      <c r="H7" s="206">
        <f>'2. Cons Stat of Income'!H7</f>
        <v>86356000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6.7" customHeight="1" x14ac:dyDescent="0.2">
      <c r="A8" s="1"/>
      <c r="B8" s="1" t="s">
        <v>48</v>
      </c>
      <c r="C8" s="168">
        <f>'2. Cons Stat of Income'!C8</f>
        <v>35345000</v>
      </c>
      <c r="D8" s="168">
        <f>'2. Cons Stat of Income'!D8</f>
        <v>41402000</v>
      </c>
      <c r="E8" s="168">
        <f>'2. Cons Stat of Income'!E8</f>
        <v>41716000</v>
      </c>
      <c r="F8" s="168">
        <f>'2. Cons Stat of Income'!F8</f>
        <v>42907000</v>
      </c>
      <c r="G8" s="168">
        <f>'2. Cons Stat of Income'!G8</f>
        <v>41791000</v>
      </c>
      <c r="H8" s="206">
        <f>'2. Cons Stat of Income'!H8</f>
        <v>39884000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6.7" customHeight="1" x14ac:dyDescent="0.2">
      <c r="A9" s="1"/>
      <c r="B9" s="1" t="s">
        <v>12</v>
      </c>
      <c r="C9" s="168">
        <f>'2. Cons Stat of Income'!C10</f>
        <v>20683000</v>
      </c>
      <c r="D9" s="168">
        <f>'2. Cons Stat of Income'!D10</f>
        <v>23440000</v>
      </c>
      <c r="E9" s="168">
        <f>'2. Cons Stat of Income'!E10</f>
        <v>20906000</v>
      </c>
      <c r="F9" s="168">
        <f>'2. Cons Stat of Income'!F10</f>
        <v>19990000</v>
      </c>
      <c r="G9" s="168">
        <f>'2. Cons Stat of Income'!G10</f>
        <v>18938000</v>
      </c>
      <c r="H9" s="206">
        <f>'2. Cons Stat of Income'!H10</f>
        <v>19958000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6.6" customHeight="1" x14ac:dyDescent="0.2">
      <c r="A10" s="1"/>
      <c r="B10" s="85"/>
      <c r="C10" s="13"/>
      <c r="D10" s="85"/>
      <c r="E10" s="85"/>
      <c r="F10" s="85"/>
      <c r="G10" s="13"/>
      <c r="H10" s="6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6.7" customHeight="1" x14ac:dyDescent="0.2">
      <c r="A11" s="1"/>
      <c r="B11" s="94" t="s">
        <v>212</v>
      </c>
      <c r="C11" s="181">
        <f t="shared" ref="C11:H11" si="0">SUM(C12:C14)</f>
        <v>5639000</v>
      </c>
      <c r="D11" s="181">
        <f t="shared" si="0"/>
        <v>2284000</v>
      </c>
      <c r="E11" s="181">
        <f t="shared" si="0"/>
        <v>-5012000</v>
      </c>
      <c r="F11" s="181">
        <f t="shared" si="0"/>
        <v>4980000</v>
      </c>
      <c r="G11" s="181">
        <f t="shared" si="0"/>
        <v>279000</v>
      </c>
      <c r="H11" s="207">
        <f t="shared" si="0"/>
        <v>-9997000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7" customHeight="1" x14ac:dyDescent="0.2">
      <c r="A12" s="1"/>
      <c r="B12" s="1" t="s">
        <v>47</v>
      </c>
      <c r="C12" s="168">
        <f>'4. Cons Balance Sheet'!D47-'4. Cons Balance Sheet'!C47</f>
        <v>-4237000</v>
      </c>
      <c r="D12" s="168">
        <f>'4. Cons Balance Sheet'!E47-'4. Cons Balance Sheet'!D47</f>
        <v>1662000</v>
      </c>
      <c r="E12" s="168">
        <f>'4. Cons Balance Sheet'!F47-'4. Cons Balance Sheet'!E47</f>
        <v>-8567000</v>
      </c>
      <c r="F12" s="168">
        <f>'4. Cons Balance Sheet'!G47-'4. Cons Balance Sheet'!F47</f>
        <v>8889000</v>
      </c>
      <c r="G12" s="168">
        <f>'4. Cons Balance Sheet'!H47-'4. Cons Balance Sheet'!G47</f>
        <v>2921000</v>
      </c>
      <c r="H12" s="206">
        <f>'4. Cons Balance Sheet'!I47-'4. Cons Balance Sheet'!H47</f>
        <v>-9052000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7" customHeight="1" x14ac:dyDescent="0.2">
      <c r="A13" s="1"/>
      <c r="B13" s="1" t="s">
        <v>48</v>
      </c>
      <c r="C13" s="168">
        <f>'4. Cons Balance Sheet'!D48-'4. Cons Balance Sheet'!C48</f>
        <v>10768000</v>
      </c>
      <c r="D13" s="168">
        <f>'4. Cons Balance Sheet'!E48-'4. Cons Balance Sheet'!D48</f>
        <v>-499000</v>
      </c>
      <c r="E13" s="168">
        <f>'4. Cons Balance Sheet'!F48-'4. Cons Balance Sheet'!E48</f>
        <v>2018000</v>
      </c>
      <c r="F13" s="168">
        <f>'4. Cons Balance Sheet'!G48-'4. Cons Balance Sheet'!F48</f>
        <v>-3306000</v>
      </c>
      <c r="G13" s="168">
        <f>'4. Cons Balance Sheet'!H48-'4. Cons Balance Sheet'!G48</f>
        <v>-1517000</v>
      </c>
      <c r="H13" s="206">
        <f>'4. Cons Balance Sheet'!I48-'4. Cons Balance Sheet'!H48</f>
        <v>-1361000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7" customHeight="1" x14ac:dyDescent="0.2">
      <c r="A14" s="1"/>
      <c r="B14" s="1" t="s">
        <v>12</v>
      </c>
      <c r="C14" s="168">
        <f>'4. Cons Balance Sheet'!D49-'4. Cons Balance Sheet'!C49</f>
        <v>-892000</v>
      </c>
      <c r="D14" s="168">
        <f>'4. Cons Balance Sheet'!E49-'4. Cons Balance Sheet'!D49</f>
        <v>1121000</v>
      </c>
      <c r="E14" s="168">
        <f>'4. Cons Balance Sheet'!F49-'4. Cons Balance Sheet'!E49</f>
        <v>1537000</v>
      </c>
      <c r="F14" s="168">
        <f>'4. Cons Balance Sheet'!G49-'4. Cons Balance Sheet'!F49</f>
        <v>-603000</v>
      </c>
      <c r="G14" s="168">
        <f>'4. Cons Balance Sheet'!H49-'4. Cons Balance Sheet'!G49</f>
        <v>-1125000</v>
      </c>
      <c r="H14" s="206">
        <f>'4. Cons Balance Sheet'!I49-'4. Cons Balance Sheet'!H49</f>
        <v>416000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6.6" customHeight="1" x14ac:dyDescent="0.2">
      <c r="A15" s="1"/>
      <c r="B15" s="85"/>
      <c r="C15" s="13"/>
      <c r="D15" s="85"/>
      <c r="E15" s="85"/>
      <c r="F15" s="85"/>
      <c r="G15" s="13"/>
      <c r="H15" s="6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7" customHeight="1" x14ac:dyDescent="0.2">
      <c r="A16" s="1"/>
      <c r="B16" s="94" t="s">
        <v>213</v>
      </c>
      <c r="C16" s="181">
        <f t="shared" ref="C16:H16" si="1">C11+C6</f>
        <v>144924000</v>
      </c>
      <c r="D16" s="181">
        <f t="shared" si="1"/>
        <v>154463000</v>
      </c>
      <c r="E16" s="181">
        <f t="shared" si="1"/>
        <v>135667000</v>
      </c>
      <c r="F16" s="181">
        <f t="shared" si="1"/>
        <v>147219000</v>
      </c>
      <c r="G16" s="181">
        <f t="shared" si="1"/>
        <v>140683000</v>
      </c>
      <c r="H16" s="207">
        <f t="shared" si="1"/>
        <v>136201000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6.7" customHeight="1" x14ac:dyDescent="0.2">
      <c r="A17" s="1"/>
      <c r="B17" s="1" t="s">
        <v>47</v>
      </c>
      <c r="C17" s="168">
        <f t="shared" ref="C17:H19" si="2">C7+C12</f>
        <v>79020000</v>
      </c>
      <c r="D17" s="168">
        <f t="shared" si="2"/>
        <v>88999000</v>
      </c>
      <c r="E17" s="168">
        <f t="shared" si="2"/>
        <v>69490000</v>
      </c>
      <c r="F17" s="168">
        <f t="shared" si="2"/>
        <v>88231000</v>
      </c>
      <c r="G17" s="168">
        <f t="shared" si="2"/>
        <v>82596000</v>
      </c>
      <c r="H17" s="206">
        <f t="shared" si="2"/>
        <v>77304000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6.7" customHeight="1" x14ac:dyDescent="0.2">
      <c r="A18" s="1"/>
      <c r="B18" s="1" t="s">
        <v>48</v>
      </c>
      <c r="C18" s="168">
        <f t="shared" si="2"/>
        <v>46113000</v>
      </c>
      <c r="D18" s="168">
        <f t="shared" si="2"/>
        <v>40903000</v>
      </c>
      <c r="E18" s="168">
        <f t="shared" si="2"/>
        <v>43734000</v>
      </c>
      <c r="F18" s="168">
        <f t="shared" si="2"/>
        <v>39601000</v>
      </c>
      <c r="G18" s="168">
        <f t="shared" si="2"/>
        <v>40274000</v>
      </c>
      <c r="H18" s="206">
        <f t="shared" si="2"/>
        <v>38523000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6.7" customHeight="1" x14ac:dyDescent="0.2">
      <c r="A19" s="1"/>
      <c r="B19" s="1" t="s">
        <v>12</v>
      </c>
      <c r="C19" s="168">
        <f t="shared" si="2"/>
        <v>19791000</v>
      </c>
      <c r="D19" s="168">
        <f t="shared" si="2"/>
        <v>24561000</v>
      </c>
      <c r="E19" s="168">
        <f t="shared" si="2"/>
        <v>22443000</v>
      </c>
      <c r="F19" s="168">
        <f t="shared" si="2"/>
        <v>19387000</v>
      </c>
      <c r="G19" s="168">
        <f t="shared" si="2"/>
        <v>17813000</v>
      </c>
      <c r="H19" s="206">
        <f t="shared" si="2"/>
        <v>20374000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6.6" customHeight="1" x14ac:dyDescent="0.2">
      <c r="A20" s="1"/>
      <c r="B20" s="1"/>
      <c r="C20" s="168"/>
      <c r="D20" s="168"/>
      <c r="E20" s="168"/>
      <c r="F20" s="168"/>
      <c r="G20" s="168"/>
      <c r="H20" s="20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6.7" customHeight="1" x14ac:dyDescent="0.2">
      <c r="A21" s="1"/>
      <c r="B21" s="1" t="s">
        <v>56</v>
      </c>
      <c r="C21" s="168">
        <f>'2. Cons Stat of Income'!C12</f>
        <v>-18954000</v>
      </c>
      <c r="D21" s="168">
        <f>'2. Cons Stat of Income'!D12</f>
        <v>-31132000</v>
      </c>
      <c r="E21" s="168">
        <f>'2. Cons Stat of Income'!E12</f>
        <v>-18905000</v>
      </c>
      <c r="F21" s="168">
        <f>'2. Cons Stat of Income'!F12</f>
        <v>-17885000</v>
      </c>
      <c r="G21" s="168">
        <f>'2. Cons Stat of Income'!G12</f>
        <v>-17241000</v>
      </c>
      <c r="H21" s="206">
        <f>'2. Cons Stat of Income'!H12</f>
        <v>-17889000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6.6" customHeight="1" x14ac:dyDescent="0.2">
      <c r="A22" s="1"/>
      <c r="B22" s="85"/>
      <c r="C22" s="13"/>
      <c r="D22" s="85"/>
      <c r="E22" s="85"/>
      <c r="F22" s="85"/>
      <c r="G22" s="85"/>
      <c r="H22" s="15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6.7" customHeight="1" x14ac:dyDescent="0.2">
      <c r="A23" s="1"/>
      <c r="B23" s="94" t="s">
        <v>214</v>
      </c>
      <c r="C23" s="181">
        <f t="shared" ref="C23:H23" si="3">C16+C21</f>
        <v>125970000</v>
      </c>
      <c r="D23" s="181">
        <f t="shared" si="3"/>
        <v>123331000</v>
      </c>
      <c r="E23" s="181">
        <f t="shared" si="3"/>
        <v>116762000</v>
      </c>
      <c r="F23" s="181">
        <f t="shared" si="3"/>
        <v>129334000</v>
      </c>
      <c r="G23" s="181">
        <f t="shared" si="3"/>
        <v>123442000</v>
      </c>
      <c r="H23" s="207">
        <f t="shared" si="3"/>
        <v>118312000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6.6" customHeight="1" x14ac:dyDescent="0.2">
      <c r="A24" s="1"/>
      <c r="B24" s="85"/>
      <c r="C24" s="13"/>
      <c r="D24" s="85"/>
      <c r="E24" s="85"/>
      <c r="F24" s="85"/>
      <c r="G24" s="85"/>
      <c r="H24" s="6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7" customHeight="1" x14ac:dyDescent="0.2">
      <c r="A25" s="1"/>
      <c r="B25" s="94" t="s">
        <v>215</v>
      </c>
      <c r="C25" s="181">
        <f t="shared" ref="C25:H25" si="4">SUM(C26:C28)</f>
        <v>-119303000</v>
      </c>
      <c r="D25" s="181">
        <f t="shared" si="4"/>
        <v>-120551000</v>
      </c>
      <c r="E25" s="181">
        <f t="shared" si="4"/>
        <v>-120807000</v>
      </c>
      <c r="F25" s="181">
        <f t="shared" si="4"/>
        <v>-126172000</v>
      </c>
      <c r="G25" s="181">
        <f t="shared" si="4"/>
        <v>-123998000</v>
      </c>
      <c r="H25" s="207">
        <f t="shared" si="4"/>
        <v>-154140000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7" customHeight="1" x14ac:dyDescent="0.2">
      <c r="A26" s="1"/>
      <c r="B26" s="1" t="s">
        <v>216</v>
      </c>
      <c r="C26" s="168">
        <f>'2. Cons Stat of Income'!C20+'5. Cons Stat of CF'!C8</f>
        <v>-116340000</v>
      </c>
      <c r="D26" s="168">
        <f>'2. Cons Stat of Income'!D20+'5. Cons Stat of CF'!D8</f>
        <v>-117375000</v>
      </c>
      <c r="E26" s="168">
        <f>'2. Cons Stat of Income'!E20+'5. Cons Stat of CF'!E8</f>
        <v>-117028000</v>
      </c>
      <c r="F26" s="168">
        <f>'2. Cons Stat of Income'!F20+'5. Cons Stat of CF'!F8</f>
        <v>-121500000</v>
      </c>
      <c r="G26" s="168">
        <f>'2. Cons Stat of Income'!G20+'5. Cons Stat of CF'!G8</f>
        <v>-112830000</v>
      </c>
      <c r="H26" s="206">
        <f>'2. Cons Stat of Income'!H20+'5. Cons Stat of CF'!H8</f>
        <v>-143610000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7" customHeight="1" x14ac:dyDescent="0.2">
      <c r="A27" s="1"/>
      <c r="B27" s="1" t="s">
        <v>217</v>
      </c>
      <c r="C27" s="168">
        <f>('5. Cons Stat of CF'!C23+'5. Cons Stat of CF'!C24)</f>
        <v>-851000</v>
      </c>
      <c r="D27" s="168">
        <f>('5. Cons Stat of CF'!D23+'5. Cons Stat of CF'!D24)</f>
        <v>-1123000</v>
      </c>
      <c r="E27" s="168">
        <f>('5. Cons Stat of CF'!E23+'5. Cons Stat of CF'!E24)</f>
        <v>-1309000</v>
      </c>
      <c r="F27" s="168">
        <f>('5. Cons Stat of CF'!F23+'5. Cons Stat of CF'!F24)</f>
        <v>-2293000</v>
      </c>
      <c r="G27" s="168">
        <f>('5. Cons Stat of CF'!G23+'5. Cons Stat of CF'!G24)</f>
        <v>-8711000</v>
      </c>
      <c r="H27" s="206">
        <f>('5. Cons Stat of CF'!H23+'5. Cons Stat of CF'!H24)</f>
        <v>-8410000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7" customHeight="1" x14ac:dyDescent="0.2">
      <c r="A28" s="1"/>
      <c r="B28" s="1" t="s">
        <v>42</v>
      </c>
      <c r="C28" s="168">
        <f>'5. Cons Stat of CF'!C30</f>
        <v>-2112000</v>
      </c>
      <c r="D28" s="168">
        <f>'5. Cons Stat of CF'!D30</f>
        <v>-2053000</v>
      </c>
      <c r="E28" s="168">
        <f>'5. Cons Stat of CF'!E30</f>
        <v>-2470000</v>
      </c>
      <c r="F28" s="168">
        <f>'5. Cons Stat of CF'!F30</f>
        <v>-2379000</v>
      </c>
      <c r="G28" s="168">
        <f>'5. Cons Stat of CF'!G30</f>
        <v>-2457000</v>
      </c>
      <c r="H28" s="206">
        <f>'5. Cons Stat of CF'!H30</f>
        <v>-2120000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6.6" customHeight="1" x14ac:dyDescent="0.2">
      <c r="A29" s="1"/>
      <c r="B29" s="85"/>
      <c r="C29" s="13"/>
      <c r="D29" s="85"/>
      <c r="E29" s="85"/>
      <c r="F29" s="85"/>
      <c r="G29" s="85"/>
      <c r="H29" s="15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7" customHeight="1" x14ac:dyDescent="0.2">
      <c r="A30" s="1"/>
      <c r="B30" s="104" t="s">
        <v>218</v>
      </c>
      <c r="C30" s="181">
        <f t="shared" ref="C30:H30" si="5">C23+C25</f>
        <v>6667000</v>
      </c>
      <c r="D30" s="181">
        <f t="shared" si="5"/>
        <v>2780000</v>
      </c>
      <c r="E30" s="181">
        <f t="shared" si="5"/>
        <v>-4045000</v>
      </c>
      <c r="F30" s="181">
        <f t="shared" si="5"/>
        <v>3162000</v>
      </c>
      <c r="G30" s="181">
        <f t="shared" si="5"/>
        <v>-556000</v>
      </c>
      <c r="H30" s="207">
        <f t="shared" si="5"/>
        <v>-35828000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7" customHeight="1" x14ac:dyDescent="0.2">
      <c r="A31" s="1"/>
      <c r="B31" s="41"/>
      <c r="C31" s="23"/>
      <c r="D31" s="41"/>
      <c r="E31" s="41"/>
      <c r="F31" s="41"/>
      <c r="G31" s="23"/>
      <c r="H31" s="10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7" customHeight="1" x14ac:dyDescent="0.2">
      <c r="A32" s="1"/>
      <c r="B32" s="1"/>
      <c r="C32" s="2"/>
      <c r="D32" s="54"/>
      <c r="E32" s="54"/>
      <c r="F32" s="54"/>
      <c r="G32" s="2"/>
      <c r="H32" s="10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7" customHeight="1" x14ac:dyDescent="0.2">
      <c r="A33" s="1"/>
      <c r="B33" s="82" t="s">
        <v>219</v>
      </c>
      <c r="C33" s="2"/>
      <c r="D33" s="54"/>
      <c r="E33" s="54"/>
      <c r="F33" s="54"/>
      <c r="G33" s="2"/>
      <c r="H33" s="10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7" customHeight="1" x14ac:dyDescent="0.2">
      <c r="A34" s="1"/>
      <c r="B34" s="106" t="s">
        <v>220</v>
      </c>
      <c r="C34" s="5"/>
      <c r="D34" s="106"/>
      <c r="E34" s="106"/>
      <c r="F34" s="106"/>
      <c r="G34" s="5"/>
      <c r="H34" s="1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7" customHeight="1" x14ac:dyDescent="0.2">
      <c r="A35" s="1"/>
      <c r="B35" s="41" t="s">
        <v>221</v>
      </c>
      <c r="C35" s="168">
        <f>SUM('5. Cons Stat of CF'!C13:C15)-C11</f>
        <v>-21452000</v>
      </c>
      <c r="D35" s="168">
        <f>SUM('5. Cons Stat of CF'!D13:D15)-D11</f>
        <v>-13211000</v>
      </c>
      <c r="E35" s="168">
        <f>SUM('5. Cons Stat of CF'!E13:E15)-E11</f>
        <v>13303000</v>
      </c>
      <c r="F35" s="168">
        <f>SUM('5. Cons Stat of CF'!F13:F15)-F11</f>
        <v>-7071000</v>
      </c>
      <c r="G35" s="168">
        <f>SUM('5. Cons Stat of CF'!G13:G15)-G11</f>
        <v>-4766000</v>
      </c>
      <c r="H35" s="206">
        <f>SUM('5. Cons Stat of CF'!H13:H15)-H11</f>
        <v>23787000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7" customHeight="1" x14ac:dyDescent="0.2">
      <c r="A36" s="1"/>
      <c r="B36" s="1" t="s">
        <v>222</v>
      </c>
      <c r="C36" s="168">
        <f>SUM('5. Cons Stat of CF'!C18:C20)</f>
        <v>-41000</v>
      </c>
      <c r="D36" s="168">
        <f>SUM('5. Cons Stat of CF'!D18:D20)</f>
        <v>989000</v>
      </c>
      <c r="E36" s="168">
        <f>SUM('5. Cons Stat of CF'!E18:E20)</f>
        <v>622000</v>
      </c>
      <c r="F36" s="168">
        <f>SUM('5. Cons Stat of CF'!F18:F20)</f>
        <v>-521000</v>
      </c>
      <c r="G36" s="168">
        <f>SUM('5. Cons Stat of CF'!G18:G20)</f>
        <v>-1135000</v>
      </c>
      <c r="H36" s="206">
        <f>SUM('5. Cons Stat of CF'!H18:H20)</f>
        <v>-2086000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6.7" customHeight="1" x14ac:dyDescent="0.2">
      <c r="A37" s="1"/>
      <c r="B37" s="1" t="s">
        <v>42</v>
      </c>
      <c r="C37" s="168">
        <f>-'5. Cons Stat of CF'!C30</f>
        <v>2112000</v>
      </c>
      <c r="D37" s="168">
        <f>-'5. Cons Stat of CF'!D30</f>
        <v>2053000</v>
      </c>
      <c r="E37" s="168">
        <f>-'5. Cons Stat of CF'!E30</f>
        <v>2470000</v>
      </c>
      <c r="F37" s="168">
        <f>-'5. Cons Stat of CF'!F30</f>
        <v>2379000</v>
      </c>
      <c r="G37" s="168">
        <f>-'5. Cons Stat of CF'!G30</f>
        <v>2457000</v>
      </c>
      <c r="H37" s="206">
        <f>-'5. Cons Stat of CF'!H30</f>
        <v>2120000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6.7" customHeight="1" x14ac:dyDescent="0.2">
      <c r="A38" s="1"/>
      <c r="B38" s="1" t="s">
        <v>37</v>
      </c>
      <c r="C38" s="168">
        <f>'5. Cons Stat of CF'!C7+'5. Cons Stat of CF'!C9+'5. Cons Stat of CF'!C10+'5. Cons Stat of CF'!C11</f>
        <v>3298000</v>
      </c>
      <c r="D38" s="168">
        <f>'5. Cons Stat of CF'!D7+'5. Cons Stat of CF'!D9+'5. Cons Stat of CF'!D10+'5. Cons Stat of CF'!D11</f>
        <v>2706000</v>
      </c>
      <c r="E38" s="168">
        <f>'5. Cons Stat of CF'!E7+'5. Cons Stat of CF'!E9+'5. Cons Stat of CF'!E10+'5. Cons Stat of CF'!E11</f>
        <v>2634000</v>
      </c>
      <c r="F38" s="168">
        <f>'5. Cons Stat of CF'!F7+'5. Cons Stat of CF'!F9+'5. Cons Stat of CF'!F10+'5. Cons Stat of CF'!F11</f>
        <v>-3058000</v>
      </c>
      <c r="G38" s="168">
        <f>'5. Cons Stat of CF'!G7+'5. Cons Stat of CF'!G9+'5. Cons Stat of CF'!G10+'5. Cons Stat of CF'!G11</f>
        <v>1037000</v>
      </c>
      <c r="H38" s="206">
        <f>'5. Cons Stat of CF'!H7+'5. Cons Stat of CF'!H9+'5. Cons Stat of CF'!H10+'5. Cons Stat of CF'!H11</f>
        <v>25870000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.7" customHeight="1" x14ac:dyDescent="0.2">
      <c r="A39" s="1"/>
      <c r="B39" s="85" t="s">
        <v>223</v>
      </c>
      <c r="C39" s="14"/>
      <c r="D39" s="14"/>
      <c r="E39" s="14"/>
      <c r="F39" s="14"/>
      <c r="G39" s="14"/>
      <c r="H39" s="5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6.7" customHeight="1" x14ac:dyDescent="0.2">
      <c r="A40" s="1"/>
      <c r="B40" s="104" t="s">
        <v>224</v>
      </c>
      <c r="C40" s="181">
        <f t="shared" ref="C40:H40" si="6">C30+SUM(C35:C39)</f>
        <v>-9416000</v>
      </c>
      <c r="D40" s="181">
        <f t="shared" si="6"/>
        <v>-4683000</v>
      </c>
      <c r="E40" s="181">
        <f t="shared" si="6"/>
        <v>14984000</v>
      </c>
      <c r="F40" s="181">
        <f t="shared" si="6"/>
        <v>-5109000</v>
      </c>
      <c r="G40" s="181">
        <f t="shared" si="6"/>
        <v>-2963000</v>
      </c>
      <c r="H40" s="207">
        <f t="shared" si="6"/>
        <v>13863000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.7" customHeight="1" x14ac:dyDescent="0.2">
      <c r="A41" s="1"/>
      <c r="B41" s="154"/>
      <c r="C41" s="23"/>
      <c r="D41" s="23"/>
      <c r="E41" s="23"/>
      <c r="F41" s="23"/>
      <c r="G41" s="23"/>
      <c r="H41" s="4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7" customHeight="1" x14ac:dyDescent="0.2">
      <c r="A42" s="1"/>
      <c r="B42" s="1"/>
      <c r="C42" s="2"/>
      <c r="D42" s="2"/>
      <c r="E42" s="2"/>
      <c r="F42" s="2"/>
      <c r="G42" s="2"/>
      <c r="H42" s="7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7" customHeight="1" x14ac:dyDescent="0.2">
      <c r="A43" s="1"/>
      <c r="B43" s="106" t="s">
        <v>225</v>
      </c>
      <c r="C43" s="31"/>
      <c r="D43" s="31"/>
      <c r="E43" s="31"/>
      <c r="F43" s="31"/>
      <c r="G43" s="31"/>
      <c r="H43" s="7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6.7" customHeight="1" x14ac:dyDescent="0.2">
      <c r="A44" s="1"/>
      <c r="B44" s="41" t="s">
        <v>42</v>
      </c>
      <c r="C44" s="168">
        <f>'5. Cons Stat of CF'!C30</f>
        <v>-2112000</v>
      </c>
      <c r="D44" s="168">
        <f>'5. Cons Stat of CF'!D30</f>
        <v>-2053000</v>
      </c>
      <c r="E44" s="168">
        <f>'5. Cons Stat of CF'!E30</f>
        <v>-2470000</v>
      </c>
      <c r="F44" s="168">
        <f>'5. Cons Stat of CF'!F30</f>
        <v>-2379000</v>
      </c>
      <c r="G44" s="168">
        <f>'5. Cons Stat of CF'!G30</f>
        <v>-2457000</v>
      </c>
      <c r="H44" s="206">
        <f>'5. Cons Stat of CF'!H30</f>
        <v>-2120000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6.7" customHeight="1" x14ac:dyDescent="0.2">
      <c r="A45" s="1"/>
      <c r="B45" s="1" t="s">
        <v>43</v>
      </c>
      <c r="C45" s="168">
        <f>SUM('5. Cons Stat of CF'!C25:C26)+SUM('5. Cons Stat of CF'!C31:C31)</f>
        <v>-19920000</v>
      </c>
      <c r="D45" s="168">
        <f>SUM('5. Cons Stat of CF'!D25:D26)+SUM('5. Cons Stat of CF'!D31:D31)</f>
        <v>-18892000</v>
      </c>
      <c r="E45" s="168"/>
      <c r="F45" s="168">
        <f>SUM('5. Cons Stat of CF'!F25:F26)+SUM('5. Cons Stat of CF'!F31:F31)</f>
        <v>-68000</v>
      </c>
      <c r="G45" s="168"/>
      <c r="H45" s="20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7" hidden="1" customHeight="1" x14ac:dyDescent="0.2">
      <c r="A46" s="1"/>
      <c r="B46" s="1" t="s">
        <v>223</v>
      </c>
      <c r="C46" s="168"/>
      <c r="D46" s="168"/>
      <c r="E46" s="168"/>
      <c r="F46" s="168"/>
      <c r="G46" s="168"/>
      <c r="H46" s="20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7" customHeight="1" x14ac:dyDescent="0.2">
      <c r="A47" s="1"/>
      <c r="B47" s="85" t="s">
        <v>44</v>
      </c>
      <c r="C47" s="176">
        <f>'5. Cons Stat of CF'!C36+('4. Cons Balance Sheet'!D19-'4. Cons Balance Sheet'!C19+'5. Cons Stat of CF'!C27)</f>
        <v>110900</v>
      </c>
      <c r="D47" s="176">
        <f>'5. Cons Stat of CF'!D36+('4. Cons Balance Sheet'!E19-'4. Cons Balance Sheet'!D19+'5. Cons Stat of CF'!D27)</f>
        <v>-105401</v>
      </c>
      <c r="E47" s="176">
        <f>'5. Cons Stat of CF'!E36+('4. Cons Balance Sheet'!F19-'4. Cons Balance Sheet'!E19+'5. Cons Stat of CF'!E27)</f>
        <v>-184599</v>
      </c>
      <c r="F47" s="176">
        <f>'5. Cons Stat of CF'!F36+('4. Cons Balance Sheet'!G19-'4. Cons Balance Sheet'!F19+'5. Cons Stat of CF'!F27)</f>
        <v>756590</v>
      </c>
      <c r="G47" s="176">
        <f>'5. Cons Stat of CF'!G36+('4. Cons Balance Sheet'!H19-'4. Cons Balance Sheet'!G19+'5. Cons Stat of CF'!G27)</f>
        <v>-1081490</v>
      </c>
      <c r="H47" s="215">
        <f>'5. Cons Stat of CF'!H36+('4. Cons Balance Sheet'!I19-'4. Cons Balance Sheet'!H19+'5. Cons Stat of CF'!H27)</f>
        <v>-2365000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7" customHeight="1" x14ac:dyDescent="0.2">
      <c r="A48" s="1"/>
      <c r="B48" s="104" t="s">
        <v>45</v>
      </c>
      <c r="C48" s="181">
        <f t="shared" ref="C48:H48" si="7">SUM(C40,C44:C47)</f>
        <v>-31337100</v>
      </c>
      <c r="D48" s="181">
        <f t="shared" si="7"/>
        <v>-25733401</v>
      </c>
      <c r="E48" s="181">
        <f t="shared" si="7"/>
        <v>12329401</v>
      </c>
      <c r="F48" s="181">
        <f t="shared" si="7"/>
        <v>-6799410</v>
      </c>
      <c r="G48" s="181">
        <f t="shared" si="7"/>
        <v>-6501490</v>
      </c>
      <c r="H48" s="207">
        <f t="shared" si="7"/>
        <v>9378000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7" customHeight="1" x14ac:dyDescent="0.2">
      <c r="A49" s="1"/>
      <c r="B49" s="41"/>
      <c r="C49" s="23"/>
      <c r="D49" s="23"/>
      <c r="E49" s="23"/>
      <c r="F49" s="23"/>
      <c r="G49" s="23"/>
      <c r="H49" s="4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7" customHeight="1" x14ac:dyDescent="0.2">
      <c r="A50" s="1"/>
      <c r="B50" s="1"/>
      <c r="C50" s="2"/>
      <c r="D50" s="2"/>
      <c r="E50" s="2"/>
      <c r="F50" s="2"/>
      <c r="G50" s="2"/>
      <c r="H50" s="10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.7" customHeight="1" x14ac:dyDescent="0.2">
      <c r="A51" s="1"/>
      <c r="B51" s="106" t="s">
        <v>226</v>
      </c>
      <c r="C51" s="5"/>
      <c r="D51" s="5"/>
      <c r="E51" s="5"/>
      <c r="F51" s="5"/>
      <c r="G51" s="5"/>
      <c r="H51" s="15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.7" customHeight="1" x14ac:dyDescent="0.2">
      <c r="A52" s="1"/>
      <c r="B52" s="41" t="s">
        <v>227</v>
      </c>
      <c r="C52" s="168">
        <f>-'4. Cons Balance Sheet'!D19+'4. Cons Balance Sheet'!C19</f>
        <v>3437100</v>
      </c>
      <c r="D52" s="168">
        <f>-'4. Cons Balance Sheet'!E19+'4. Cons Balance Sheet'!D19</f>
        <v>19283401</v>
      </c>
      <c r="E52" s="168">
        <f>-'4. Cons Balance Sheet'!F19+'4. Cons Balance Sheet'!E19</f>
        <v>-926401</v>
      </c>
      <c r="F52" s="168">
        <f>-'4. Cons Balance Sheet'!G19+'4. Cons Balance Sheet'!F19</f>
        <v>-1872590</v>
      </c>
      <c r="G52" s="168">
        <f>-'4. Cons Balance Sheet'!H19+'4. Cons Balance Sheet'!G19</f>
        <v>7404490</v>
      </c>
      <c r="H52" s="206">
        <f>-'4. Cons Balance Sheet'!I19+'4. Cons Balance Sheet'!H19</f>
        <v>-11476000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7" customHeight="1" x14ac:dyDescent="0.2">
      <c r="A53" s="1"/>
      <c r="B53" s="85" t="s">
        <v>152</v>
      </c>
      <c r="C53" s="176">
        <f>-'5. Cons Stat of CF'!C36</f>
        <v>-111000</v>
      </c>
      <c r="D53" s="176">
        <f>-'5. Cons Stat of CF'!D36</f>
        <v>105000</v>
      </c>
      <c r="E53" s="176">
        <f>-'5. Cons Stat of CF'!E36</f>
        <v>185000</v>
      </c>
      <c r="F53" s="176">
        <f>-'5. Cons Stat of CF'!F36</f>
        <v>-757000</v>
      </c>
      <c r="G53" s="176">
        <f>-'5. Cons Stat of CF'!G36</f>
        <v>1081000</v>
      </c>
      <c r="H53" s="215">
        <f>-'5. Cons Stat of CF'!H36</f>
        <v>2365000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7" customHeight="1" x14ac:dyDescent="0.2">
      <c r="A54" s="1"/>
      <c r="B54" s="104" t="s">
        <v>150</v>
      </c>
      <c r="C54" s="181">
        <f t="shared" ref="C54:H54" si="8">SUM(C48,C52:C53)</f>
        <v>-28011000</v>
      </c>
      <c r="D54" s="181">
        <f t="shared" si="8"/>
        <v>-6345000</v>
      </c>
      <c r="E54" s="181">
        <f t="shared" si="8"/>
        <v>11588000</v>
      </c>
      <c r="F54" s="181">
        <f t="shared" si="8"/>
        <v>-9429000</v>
      </c>
      <c r="G54" s="181">
        <f t="shared" si="8"/>
        <v>1984000</v>
      </c>
      <c r="H54" s="207">
        <f t="shared" si="8"/>
        <v>267000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7" customHeight="1" x14ac:dyDescent="0.2">
      <c r="A55" s="1"/>
      <c r="B55" s="41"/>
      <c r="C55" s="41"/>
      <c r="D55" s="41"/>
      <c r="E55" s="41"/>
      <c r="F55" s="41"/>
      <c r="G55" s="41"/>
      <c r="H55" s="4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6.7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6.7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6.7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6.7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6.7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6.7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6.7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6.7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6.7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6.7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6.7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6.7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6.7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6.7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6.7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6.7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6.7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6.7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6.7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6.7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6.7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6.7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6.7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6.7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6.7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6.7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6.7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6.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6.7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6.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6.7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6.7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6.7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6.7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6.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6.7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</sheetData>
  <mergeCells count="1">
    <mergeCell ref="B2:D2"/>
  </mergeCells>
  <pageMargins left="0.75" right="0.75" top="1" bottom="1" header="0.5" footer="0.5"/>
  <customProperties>
    <customPr name="_pios_id" r:id="rId1"/>
    <customPr name="EpmWorksheetKeyString_GUID" r:id="rId2"/>
  </customProperties>
  <ignoredErrors>
    <ignoredError sqref="C45:D45 C35:H36 F4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6"/>
  <sheetViews>
    <sheetView showGridLines="0" showRuler="0" zoomScaleNormal="100" workbookViewId="0"/>
  </sheetViews>
  <sheetFormatPr defaultColWidth="13.28515625" defaultRowHeight="12.75" x14ac:dyDescent="0.2"/>
  <cols>
    <col min="2" max="2" width="76.85546875" customWidth="1"/>
    <col min="3" max="3" width="13.5703125" customWidth="1"/>
    <col min="4" max="4" width="14.28515625" customWidth="1"/>
    <col min="5" max="5" width="17.140625" customWidth="1"/>
    <col min="6" max="6" width="13.5703125" customWidth="1"/>
    <col min="7" max="7" width="11" customWidth="1"/>
    <col min="8" max="8" width="13.7109375" customWidth="1"/>
    <col min="9" max="11" width="9.5703125" customWidth="1"/>
  </cols>
  <sheetData>
    <row r="1" spans="1:11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ht="16.7" customHeight="1" x14ac:dyDescent="0.2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">
      <c r="A4" s="2"/>
      <c r="B4" s="38"/>
      <c r="C4" s="2"/>
      <c r="D4" s="2"/>
      <c r="E4" s="2"/>
      <c r="F4" s="2"/>
      <c r="G4" s="2"/>
      <c r="H4" s="2"/>
      <c r="I4" s="2"/>
      <c r="J4" s="2"/>
      <c r="K4" s="2"/>
    </row>
    <row r="5" spans="1:11" ht="16.7" customHeight="1" x14ac:dyDescent="0.2">
      <c r="A5" s="2"/>
      <c r="B5" s="5" t="s">
        <v>1</v>
      </c>
      <c r="C5" s="31"/>
      <c r="D5" s="31"/>
      <c r="E5" s="31"/>
      <c r="H5" s="31"/>
      <c r="I5" s="2"/>
      <c r="J5" s="2"/>
      <c r="K5" s="2"/>
    </row>
    <row r="6" spans="1:11" ht="16.7" customHeight="1" thickBot="1" x14ac:dyDescent="0.25">
      <c r="A6" s="2"/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8" t="s">
        <v>6</v>
      </c>
      <c r="I6" s="2"/>
      <c r="J6" s="2"/>
      <c r="K6" s="2"/>
    </row>
    <row r="7" spans="1:11" ht="16.7" customHeight="1" x14ac:dyDescent="0.2">
      <c r="A7" s="2"/>
      <c r="B7" s="10" t="s">
        <v>9</v>
      </c>
      <c r="C7" s="177">
        <v>126240000</v>
      </c>
      <c r="D7" s="178">
        <v>128739000</v>
      </c>
      <c r="E7" s="192">
        <v>-1.9411367184769199E-2</v>
      </c>
      <c r="F7" s="177">
        <v>247707000</v>
      </c>
      <c r="G7" s="178">
        <v>247341000</v>
      </c>
      <c r="H7" s="192">
        <v>1.47973849867187E-3</v>
      </c>
      <c r="I7" s="2"/>
      <c r="J7" s="2"/>
      <c r="K7" s="2"/>
    </row>
    <row r="8" spans="1:11" ht="16.7" customHeight="1" x14ac:dyDescent="0.2">
      <c r="A8" s="18"/>
      <c r="B8" s="2" t="s">
        <v>10</v>
      </c>
      <c r="C8" s="167">
        <v>86356000</v>
      </c>
      <c r="D8" s="168">
        <v>87337000</v>
      </c>
      <c r="E8" s="192">
        <v>-1.12323528401479E-2</v>
      </c>
      <c r="F8" s="167">
        <v>166032000</v>
      </c>
      <c r="G8" s="168">
        <v>170594000</v>
      </c>
      <c r="H8" s="192">
        <v>-2.6741854930419601E-2</v>
      </c>
      <c r="I8" s="18"/>
      <c r="J8" s="18"/>
      <c r="K8" s="2"/>
    </row>
    <row r="9" spans="1:11" ht="16.7" customHeight="1" x14ac:dyDescent="0.2">
      <c r="A9" s="18"/>
      <c r="B9" s="2" t="s">
        <v>11</v>
      </c>
      <c r="C9" s="167">
        <v>39884000</v>
      </c>
      <c r="D9" s="168">
        <v>41402000</v>
      </c>
      <c r="E9" s="192">
        <v>-3.6664895415680403E-2</v>
      </c>
      <c r="F9" s="167">
        <v>81675000</v>
      </c>
      <c r="G9" s="168">
        <v>76747000</v>
      </c>
      <c r="H9" s="192">
        <v>6.4210978930772503E-2</v>
      </c>
      <c r="I9" s="18"/>
      <c r="J9" s="18"/>
      <c r="K9" s="2"/>
    </row>
    <row r="10" spans="1:11" ht="16.7" customHeight="1" x14ac:dyDescent="0.2">
      <c r="A10" s="18"/>
      <c r="B10" s="13" t="s">
        <v>12</v>
      </c>
      <c r="C10" s="175">
        <v>19958000</v>
      </c>
      <c r="D10" s="176">
        <v>23440000</v>
      </c>
      <c r="E10" s="193">
        <v>-0.14854948805460799</v>
      </c>
      <c r="F10" s="175">
        <v>38896000</v>
      </c>
      <c r="G10" s="176">
        <v>44123000</v>
      </c>
      <c r="H10" s="193">
        <v>-0.118464292999116</v>
      </c>
      <c r="I10" s="18"/>
      <c r="J10" s="18"/>
      <c r="K10" s="2"/>
    </row>
    <row r="11" spans="1:11" ht="16.7" customHeight="1" x14ac:dyDescent="0.2">
      <c r="A11" s="2"/>
      <c r="B11" s="15" t="s">
        <v>13</v>
      </c>
      <c r="C11" s="187">
        <v>146198000</v>
      </c>
      <c r="D11" s="188">
        <v>152179000</v>
      </c>
      <c r="E11" s="194">
        <v>-3.9302400462613102E-2</v>
      </c>
      <c r="F11" s="187">
        <v>286602000</v>
      </c>
      <c r="G11" s="188">
        <v>291464000</v>
      </c>
      <c r="H11" s="194">
        <v>-1.66813054099306E-2</v>
      </c>
      <c r="I11" s="2"/>
      <c r="J11" s="2"/>
      <c r="K11" s="2"/>
    </row>
    <row r="12" spans="1:11" ht="16.7" customHeight="1" x14ac:dyDescent="0.2">
      <c r="A12" s="2"/>
      <c r="B12" s="16" t="s">
        <v>14</v>
      </c>
      <c r="C12" s="180">
        <v>128309000</v>
      </c>
      <c r="D12" s="181">
        <v>121047000</v>
      </c>
      <c r="E12" s="192">
        <v>5.9993225771807601E-2</v>
      </c>
      <c r="F12" s="180">
        <v>251472000</v>
      </c>
      <c r="G12" s="181">
        <v>241378000</v>
      </c>
      <c r="H12" s="192">
        <v>4.1818227013232401E-2</v>
      </c>
      <c r="I12" s="2"/>
      <c r="J12" s="2"/>
      <c r="K12" s="2"/>
    </row>
    <row r="13" spans="1:11" ht="16.7" customHeight="1" x14ac:dyDescent="0.2">
      <c r="A13" s="18"/>
      <c r="B13" s="18" t="s">
        <v>15</v>
      </c>
      <c r="C13" s="182">
        <v>0.87763854498693505</v>
      </c>
      <c r="D13" s="179">
        <v>0.79542512436012902</v>
      </c>
      <c r="E13" s="192"/>
      <c r="F13" s="182">
        <v>0.87742583792157802</v>
      </c>
      <c r="G13" s="179">
        <v>0.82815716520736704</v>
      </c>
      <c r="H13" s="192"/>
      <c r="I13" s="18"/>
      <c r="J13" s="18"/>
      <c r="K13" s="2"/>
    </row>
    <row r="14" spans="1:11" ht="16.7" customHeight="1" x14ac:dyDescent="0.2">
      <c r="A14" s="38"/>
      <c r="B14" s="13" t="s">
        <v>16</v>
      </c>
      <c r="C14" s="175">
        <v>-148125000</v>
      </c>
      <c r="D14" s="176">
        <v>-126245000</v>
      </c>
      <c r="E14" s="193">
        <v>0.17331379460572699</v>
      </c>
      <c r="F14" s="175">
        <v>-265571000</v>
      </c>
      <c r="G14" s="176">
        <v>-251490000</v>
      </c>
      <c r="H14" s="193">
        <v>5.5990297824963203E-2</v>
      </c>
      <c r="I14" s="38"/>
      <c r="J14" s="38"/>
      <c r="K14" s="38"/>
    </row>
    <row r="15" spans="1:11" ht="16.7" customHeight="1" x14ac:dyDescent="0.2">
      <c r="A15" s="2"/>
      <c r="B15" s="16" t="s">
        <v>17</v>
      </c>
      <c r="C15" s="180">
        <v>-19816000</v>
      </c>
      <c r="D15" s="181">
        <v>-5198000</v>
      </c>
      <c r="E15" s="183"/>
      <c r="F15" s="180">
        <v>-14099000</v>
      </c>
      <c r="G15" s="181">
        <v>-10112000</v>
      </c>
      <c r="H15" s="183"/>
      <c r="I15" s="2"/>
      <c r="J15" s="2"/>
      <c r="K15" s="2"/>
    </row>
    <row r="16" spans="1:11" ht="16.7" customHeight="1" x14ac:dyDescent="0.2">
      <c r="A16" s="2"/>
      <c r="B16" s="19" t="s">
        <v>18</v>
      </c>
      <c r="C16" s="182">
        <v>-0.13554220987975199</v>
      </c>
      <c r="D16" s="179">
        <v>-3.4157143889761397E-2</v>
      </c>
      <c r="E16" s="192"/>
      <c r="F16" s="182">
        <v>-4.9193655312942702E-2</v>
      </c>
      <c r="G16" s="179">
        <v>-3.46938215354212E-2</v>
      </c>
      <c r="H16" s="192"/>
      <c r="I16" s="2"/>
      <c r="J16" s="2"/>
      <c r="K16" s="2"/>
    </row>
    <row r="17" spans="1:11" ht="16.7" customHeight="1" x14ac:dyDescent="0.2">
      <c r="A17" s="2"/>
      <c r="B17" s="15" t="s">
        <v>19</v>
      </c>
      <c r="C17" s="187">
        <v>-23632000</v>
      </c>
      <c r="D17" s="188">
        <v>-2312000</v>
      </c>
      <c r="E17" s="191"/>
      <c r="F17" s="187">
        <v>-20618000</v>
      </c>
      <c r="G17" s="188">
        <v>-7180000</v>
      </c>
      <c r="H17" s="191"/>
      <c r="I17" s="2"/>
      <c r="J17" s="2"/>
      <c r="K17" s="2"/>
    </row>
    <row r="18" spans="1:11" ht="16.7" customHeight="1" x14ac:dyDescent="0.2">
      <c r="A18" s="2"/>
      <c r="B18" s="16" t="s">
        <v>20</v>
      </c>
      <c r="C18" s="180">
        <v>13863000</v>
      </c>
      <c r="D18" s="181">
        <v>-4683000</v>
      </c>
      <c r="E18" s="183"/>
      <c r="F18" s="180">
        <v>10900000</v>
      </c>
      <c r="G18" s="181">
        <v>-14099000</v>
      </c>
      <c r="H18" s="183"/>
      <c r="I18" s="2"/>
      <c r="J18" s="2"/>
      <c r="K18" s="2"/>
    </row>
    <row r="19" spans="1:11" ht="16.7" customHeight="1" thickBot="1" x14ac:dyDescent="0.25">
      <c r="A19" s="18"/>
      <c r="B19" s="21" t="s">
        <v>228</v>
      </c>
      <c r="C19" s="184">
        <v>9.4823458597244795E-2</v>
      </c>
      <c r="D19" s="185">
        <v>-3.07729713035307E-2</v>
      </c>
      <c r="E19" s="186"/>
      <c r="F19" s="184">
        <v>3.80318350883804E-2</v>
      </c>
      <c r="G19" s="185">
        <v>-4.8373040924436603E-2</v>
      </c>
      <c r="H19" s="186"/>
      <c r="I19" s="18"/>
      <c r="J19" s="18"/>
      <c r="K19" s="2"/>
    </row>
    <row r="20" spans="1:11" ht="27.4" customHeight="1" x14ac:dyDescent="0.2">
      <c r="A20" s="2"/>
      <c r="B20" s="22"/>
      <c r="C20" s="39"/>
      <c r="D20" s="39"/>
      <c r="E20" s="39"/>
      <c r="F20" s="39"/>
      <c r="G20" s="39"/>
      <c r="H20" s="39"/>
      <c r="I20" s="2"/>
      <c r="J20" s="2"/>
      <c r="K20" s="2"/>
    </row>
    <row r="21" spans="1:11" ht="16.7" customHeight="1" x14ac:dyDescent="0.2">
      <c r="A21" s="2"/>
      <c r="B21" s="38"/>
      <c r="C21" s="2"/>
      <c r="D21" s="2"/>
      <c r="E21" s="2"/>
      <c r="F21" s="2"/>
      <c r="G21" s="2"/>
      <c r="H21" s="2"/>
      <c r="I21" s="2"/>
      <c r="J21" s="2"/>
      <c r="K21" s="2"/>
    </row>
    <row r="22" spans="1:11" ht="16.7" customHeight="1" thickBot="1" x14ac:dyDescent="0.25">
      <c r="A22" s="2"/>
      <c r="B22" s="5" t="s">
        <v>9</v>
      </c>
      <c r="C22" s="31"/>
      <c r="D22" s="31"/>
      <c r="E22" s="31"/>
      <c r="F22" s="31"/>
      <c r="G22" s="31"/>
      <c r="H22" s="31"/>
      <c r="I22" s="2"/>
      <c r="J22" s="2"/>
      <c r="K22" s="2"/>
    </row>
    <row r="23" spans="1:11" ht="16.7" customHeight="1" thickBot="1" x14ac:dyDescent="0.25">
      <c r="A23" s="2"/>
      <c r="B23" s="6" t="s">
        <v>3</v>
      </c>
      <c r="C23" s="195" t="s">
        <v>4</v>
      </c>
      <c r="D23" s="196" t="s">
        <v>5</v>
      </c>
      <c r="E23" s="196" t="s">
        <v>6</v>
      </c>
      <c r="F23" s="9" t="s">
        <v>7</v>
      </c>
      <c r="G23" s="8" t="s">
        <v>8</v>
      </c>
      <c r="H23" s="8" t="s">
        <v>6</v>
      </c>
      <c r="I23" s="2"/>
      <c r="J23" s="2"/>
      <c r="K23" s="2"/>
    </row>
    <row r="24" spans="1:11" ht="16.7" customHeight="1" x14ac:dyDescent="0.2">
      <c r="A24" s="2"/>
      <c r="B24" s="23" t="s">
        <v>21</v>
      </c>
      <c r="C24" s="177">
        <v>86356000</v>
      </c>
      <c r="D24" s="197">
        <v>87337000</v>
      </c>
      <c r="E24" s="192">
        <v>-1.12323528401479E-2</v>
      </c>
      <c r="F24" s="177">
        <v>166032000</v>
      </c>
      <c r="G24" s="197">
        <v>170594000</v>
      </c>
      <c r="H24" s="192">
        <v>-2.6741854930419601E-2</v>
      </c>
      <c r="I24" s="2"/>
      <c r="J24" s="2"/>
      <c r="K24" s="2"/>
    </row>
    <row r="25" spans="1:11" ht="16.7" customHeight="1" x14ac:dyDescent="0.2">
      <c r="A25" s="2"/>
      <c r="B25" s="24" t="s">
        <v>22</v>
      </c>
      <c r="C25" s="175">
        <v>39884000</v>
      </c>
      <c r="D25" s="199">
        <v>41402000</v>
      </c>
      <c r="E25" s="193">
        <v>-3.6664895415680403E-2</v>
      </c>
      <c r="F25" s="175">
        <v>81675000</v>
      </c>
      <c r="G25" s="199">
        <v>76747000</v>
      </c>
      <c r="H25" s="193">
        <v>6.4210978930772503E-2</v>
      </c>
      <c r="I25" s="2"/>
      <c r="J25" s="2"/>
      <c r="K25" s="2"/>
    </row>
    <row r="26" spans="1:11" ht="16.7" customHeight="1" thickBot="1" x14ac:dyDescent="0.25">
      <c r="A26" s="2"/>
      <c r="B26" s="25" t="s">
        <v>23</v>
      </c>
      <c r="C26" s="171">
        <v>126240000</v>
      </c>
      <c r="D26" s="200">
        <v>128739000</v>
      </c>
      <c r="E26" s="198">
        <v>-1.9411367184769199E-2</v>
      </c>
      <c r="F26" s="205">
        <v>247707000</v>
      </c>
      <c r="G26" s="200">
        <v>247341000</v>
      </c>
      <c r="H26" s="198">
        <v>1.47973849867187E-3</v>
      </c>
      <c r="I26" s="2"/>
      <c r="J26" s="2"/>
      <c r="K26" s="2"/>
    </row>
    <row r="27" spans="1:11" s="297" customFormat="1" ht="15" customHeight="1" x14ac:dyDescent="0.2">
      <c r="A27" s="295"/>
      <c r="B27" s="293" t="s">
        <v>24</v>
      </c>
      <c r="C27" s="296"/>
      <c r="D27" s="296"/>
      <c r="E27" s="296"/>
      <c r="F27" s="180">
        <v>20531000</v>
      </c>
      <c r="G27" s="201">
        <v>4845000</v>
      </c>
      <c r="H27" s="296"/>
      <c r="I27" s="295"/>
      <c r="J27" s="295"/>
      <c r="K27" s="295"/>
    </row>
    <row r="28" spans="1:11" ht="15" customHeight="1" x14ac:dyDescent="0.2">
      <c r="A28" s="2"/>
      <c r="B28" s="24" t="s">
        <v>25</v>
      </c>
      <c r="C28" s="20"/>
      <c r="D28" s="20"/>
      <c r="E28" s="20"/>
      <c r="F28" s="203">
        <f>F27/F$26</f>
        <v>8.288421401090805E-2</v>
      </c>
      <c r="G28" s="204">
        <f>G27/G$26</f>
        <v>1.9588341601271118E-2</v>
      </c>
      <c r="H28" s="20"/>
      <c r="I28" s="2"/>
      <c r="J28" s="2"/>
      <c r="K28" s="2"/>
    </row>
    <row r="29" spans="1:11" s="297" customFormat="1" ht="15" customHeight="1" x14ac:dyDescent="0.2">
      <c r="A29" s="295"/>
      <c r="B29" s="294" t="s">
        <v>26</v>
      </c>
      <c r="C29" s="298"/>
      <c r="D29" s="298"/>
      <c r="E29" s="298"/>
      <c r="F29" s="180">
        <v>11709000</v>
      </c>
      <c r="G29" s="181">
        <v>-12638000</v>
      </c>
      <c r="H29" s="298"/>
      <c r="I29" s="295"/>
      <c r="J29" s="295"/>
      <c r="K29" s="295"/>
    </row>
    <row r="30" spans="1:11" ht="15" customHeight="1" thickBot="1" x14ac:dyDescent="0.25">
      <c r="A30" s="2"/>
      <c r="B30" s="159" t="s">
        <v>27</v>
      </c>
      <c r="C30" s="160"/>
      <c r="D30" s="30"/>
      <c r="E30" s="30"/>
      <c r="F30" s="202">
        <f>F29/F$26</f>
        <v>4.7269556371035137E-2</v>
      </c>
      <c r="G30" s="198">
        <f>G29/G$26</f>
        <v>-5.109545121916706E-2</v>
      </c>
      <c r="H30" s="30"/>
      <c r="I30" s="2"/>
      <c r="J30" s="2"/>
      <c r="K30" s="2"/>
    </row>
    <row r="31" spans="1:11" ht="15" customHeight="1" x14ac:dyDescent="0.2">
      <c r="A31" s="2"/>
      <c r="B31" s="41"/>
      <c r="C31" s="42"/>
      <c r="D31" s="42"/>
      <c r="E31" s="42"/>
      <c r="F31" s="42"/>
      <c r="G31" s="40"/>
      <c r="H31" s="42"/>
      <c r="I31" s="2"/>
      <c r="J31" s="2"/>
      <c r="K31" s="2"/>
    </row>
    <row r="32" spans="1:11" ht="16.7" customHeight="1" x14ac:dyDescent="0.2">
      <c r="A32" s="2"/>
      <c r="B32" s="43"/>
      <c r="G32" s="44"/>
      <c r="H32" s="44"/>
      <c r="I32" s="2"/>
      <c r="J32" s="2"/>
      <c r="K32" s="2"/>
    </row>
    <row r="33" spans="1:11" ht="16.7" customHeight="1" thickBot="1" x14ac:dyDescent="0.25">
      <c r="A33" s="2"/>
      <c r="B33" s="6" t="s">
        <v>28</v>
      </c>
      <c r="C33" s="9" t="s">
        <v>4</v>
      </c>
      <c r="D33" s="8" t="s">
        <v>5</v>
      </c>
      <c r="E33" s="8" t="s">
        <v>6</v>
      </c>
      <c r="F33" s="9" t="s">
        <v>7</v>
      </c>
      <c r="G33" s="8" t="s">
        <v>8</v>
      </c>
      <c r="H33" s="8" t="s">
        <v>6</v>
      </c>
      <c r="I33" s="2"/>
      <c r="J33" s="2"/>
      <c r="K33" s="2"/>
    </row>
    <row r="34" spans="1:11" ht="16.7" customHeight="1" x14ac:dyDescent="0.2">
      <c r="A34" s="2"/>
      <c r="B34" s="23" t="s">
        <v>29</v>
      </c>
      <c r="C34" s="177">
        <v>86356000</v>
      </c>
      <c r="D34" s="197">
        <v>87337000</v>
      </c>
      <c r="E34" s="192">
        <v>-1.12323528401479E-2</v>
      </c>
      <c r="F34" s="177">
        <v>166032000</v>
      </c>
      <c r="G34" s="197">
        <v>170594000</v>
      </c>
      <c r="H34" s="192">
        <v>-2.6741854930419601E-2</v>
      </c>
      <c r="I34" s="2"/>
      <c r="J34" s="2"/>
      <c r="K34" s="2"/>
    </row>
    <row r="35" spans="1:11" ht="16.7" customHeight="1" x14ac:dyDescent="0.2">
      <c r="A35" s="2"/>
      <c r="B35" s="24" t="s">
        <v>30</v>
      </c>
      <c r="C35" s="175">
        <v>-9053000</v>
      </c>
      <c r="D35" s="199">
        <v>1660000</v>
      </c>
      <c r="E35" s="193"/>
      <c r="F35" s="175">
        <v>-6129000</v>
      </c>
      <c r="G35" s="199">
        <v>-2576000</v>
      </c>
      <c r="H35" s="193"/>
      <c r="I35" s="2"/>
      <c r="J35" s="2"/>
      <c r="K35" s="2"/>
    </row>
    <row r="36" spans="1:11" ht="16.7" customHeight="1" thickBot="1" x14ac:dyDescent="0.25">
      <c r="A36" s="2"/>
      <c r="B36" s="25" t="s">
        <v>31</v>
      </c>
      <c r="C36" s="171">
        <v>77303000</v>
      </c>
      <c r="D36" s="200">
        <v>88997000</v>
      </c>
      <c r="E36" s="198">
        <v>-0.131397687562502</v>
      </c>
      <c r="F36" s="205">
        <v>159903000</v>
      </c>
      <c r="G36" s="200">
        <v>168018000</v>
      </c>
      <c r="H36" s="198">
        <v>-4.8298396600364203E-2</v>
      </c>
      <c r="I36" s="2"/>
      <c r="J36" s="2"/>
      <c r="K36" s="2"/>
    </row>
    <row r="37" spans="1:11" ht="16.7" customHeight="1" x14ac:dyDescent="0.2">
      <c r="A37" s="2"/>
      <c r="B37" s="23"/>
      <c r="C37" s="42"/>
      <c r="D37" s="42"/>
      <c r="E37" s="42"/>
      <c r="F37" s="42"/>
      <c r="G37" s="42"/>
      <c r="H37" s="42"/>
      <c r="I37" s="2"/>
      <c r="J37" s="2"/>
      <c r="K37" s="2"/>
    </row>
    <row r="38" spans="1:11" ht="16.7" customHeight="1" x14ac:dyDescent="0.2">
      <c r="A38" s="2"/>
      <c r="B38" s="38"/>
      <c r="C38" s="2"/>
      <c r="D38" s="2"/>
      <c r="E38" s="2"/>
      <c r="F38" s="2"/>
      <c r="G38" s="2"/>
      <c r="H38" s="2"/>
      <c r="I38" s="2"/>
      <c r="J38" s="2"/>
      <c r="K38" s="2"/>
    </row>
    <row r="39" spans="1:11" ht="16.7" customHeight="1" x14ac:dyDescent="0.2">
      <c r="A39" s="2"/>
      <c r="B39" s="5" t="s">
        <v>12</v>
      </c>
      <c r="C39" s="31"/>
      <c r="D39" s="31"/>
      <c r="E39" s="31"/>
      <c r="F39" s="31"/>
      <c r="G39" s="31"/>
      <c r="H39" s="31"/>
      <c r="I39" s="2"/>
      <c r="J39" s="2"/>
      <c r="K39" s="2"/>
    </row>
    <row r="40" spans="1:11" ht="16.7" customHeight="1" thickBot="1" x14ac:dyDescent="0.25">
      <c r="A40" s="2"/>
      <c r="B40" s="6" t="s">
        <v>3</v>
      </c>
      <c r="C40" s="9" t="s">
        <v>4</v>
      </c>
      <c r="D40" s="8" t="s">
        <v>5</v>
      </c>
      <c r="E40" s="8" t="s">
        <v>6</v>
      </c>
      <c r="F40" s="9" t="s">
        <v>7</v>
      </c>
      <c r="G40" s="8" t="s">
        <v>8</v>
      </c>
      <c r="H40" s="8" t="s">
        <v>6</v>
      </c>
      <c r="I40" s="2"/>
      <c r="J40" s="2"/>
      <c r="K40" s="2"/>
    </row>
    <row r="41" spans="1:11" ht="16.7" customHeight="1" thickBot="1" x14ac:dyDescent="0.25">
      <c r="A41" s="2"/>
      <c r="B41" s="29" t="s">
        <v>32</v>
      </c>
      <c r="C41" s="171">
        <v>19958000</v>
      </c>
      <c r="D41" s="200">
        <v>23440000</v>
      </c>
      <c r="E41" s="198">
        <v>-0.14854948805460799</v>
      </c>
      <c r="F41" s="205">
        <v>38896000</v>
      </c>
      <c r="G41" s="200">
        <v>44123000</v>
      </c>
      <c r="H41" s="198">
        <v>-0.118464292999116</v>
      </c>
      <c r="I41" s="2"/>
      <c r="J41" s="2"/>
      <c r="K41" s="2"/>
    </row>
    <row r="42" spans="1:11" ht="15" customHeight="1" x14ac:dyDescent="0.2">
      <c r="A42" s="2"/>
      <c r="B42" s="293" t="s">
        <v>24</v>
      </c>
      <c r="C42" s="40"/>
      <c r="D42" s="40"/>
      <c r="E42" s="40"/>
      <c r="F42" s="180">
        <v>4235000</v>
      </c>
      <c r="G42" s="201">
        <v>5799000</v>
      </c>
      <c r="H42" s="27"/>
      <c r="I42" s="2"/>
      <c r="J42" s="2"/>
      <c r="K42" s="2"/>
    </row>
    <row r="43" spans="1:11" ht="15" customHeight="1" x14ac:dyDescent="0.2">
      <c r="A43" s="2"/>
      <c r="B43" s="24" t="s">
        <v>25</v>
      </c>
      <c r="C43" s="20"/>
      <c r="D43" s="20"/>
      <c r="E43" s="20"/>
      <c r="F43" s="203">
        <f>F42/F$41</f>
        <v>0.10888009049773756</v>
      </c>
      <c r="G43" s="204">
        <f>G42/G$41</f>
        <v>0.13142805339618793</v>
      </c>
      <c r="H43" s="20"/>
      <c r="I43" s="2"/>
      <c r="J43" s="2"/>
      <c r="K43" s="2"/>
    </row>
    <row r="44" spans="1:11" ht="15" customHeight="1" x14ac:dyDescent="0.2">
      <c r="A44" s="2"/>
      <c r="B44" s="294" t="s">
        <v>26</v>
      </c>
      <c r="C44" s="158"/>
      <c r="D44" s="28"/>
      <c r="E44" s="28"/>
      <c r="F44" s="180">
        <v>3926000</v>
      </c>
      <c r="G44" s="201">
        <v>5507000</v>
      </c>
      <c r="H44" s="28"/>
      <c r="I44" s="2"/>
      <c r="J44" s="2"/>
      <c r="K44" s="2"/>
    </row>
    <row r="45" spans="1:11" ht="16.7" customHeight="1" thickBot="1" x14ac:dyDescent="0.25">
      <c r="A45" s="2"/>
      <c r="B45" s="159" t="s">
        <v>27</v>
      </c>
      <c r="C45" s="160"/>
      <c r="D45" s="30"/>
      <c r="E45" s="30"/>
      <c r="F45" s="202">
        <f>F44/F$41</f>
        <v>0.10093582887700535</v>
      </c>
      <c r="G45" s="198">
        <f>G44/G$41</f>
        <v>0.12481018969698343</v>
      </c>
      <c r="H45" s="30"/>
      <c r="I45" s="2"/>
      <c r="J45" s="2"/>
      <c r="K45" s="2"/>
    </row>
    <row r="46" spans="1:11" ht="16.7" customHeight="1" x14ac:dyDescent="0.2">
      <c r="A46" s="2"/>
      <c r="B46" s="23"/>
      <c r="C46" s="42"/>
      <c r="D46" s="42"/>
      <c r="E46" s="42"/>
      <c r="F46" s="42"/>
      <c r="G46" s="40"/>
      <c r="H46" s="42"/>
      <c r="I46" s="2"/>
      <c r="J46" s="2"/>
      <c r="K46" s="2"/>
    </row>
    <row r="47" spans="1:11" ht="16.7" customHeight="1" x14ac:dyDescent="0.2">
      <c r="A47" s="2"/>
      <c r="B47" s="45"/>
      <c r="H47" s="46"/>
      <c r="I47" s="2"/>
      <c r="J47" s="2"/>
      <c r="K47" s="2"/>
    </row>
    <row r="48" spans="1:11" ht="16.7" customHeight="1" x14ac:dyDescent="0.2">
      <c r="A48" s="2"/>
      <c r="B48" s="5" t="s">
        <v>33</v>
      </c>
      <c r="C48" s="31"/>
      <c r="D48" s="32"/>
      <c r="H48" s="46"/>
      <c r="I48" s="2"/>
      <c r="J48" s="2"/>
      <c r="K48" s="2"/>
    </row>
    <row r="49" spans="1:11" ht="16.7" customHeight="1" thickBot="1" x14ac:dyDescent="0.25">
      <c r="A49" s="2"/>
      <c r="B49" s="6" t="s">
        <v>28</v>
      </c>
      <c r="C49" s="169" t="s">
        <v>4</v>
      </c>
      <c r="D49" s="170" t="s">
        <v>5</v>
      </c>
      <c r="E49" s="169" t="s">
        <v>7</v>
      </c>
      <c r="F49" s="170" t="s">
        <v>8</v>
      </c>
      <c r="H49" s="46"/>
      <c r="I49" s="2"/>
      <c r="J49" s="2"/>
      <c r="K49" s="2"/>
    </row>
    <row r="50" spans="1:11" ht="16.7" customHeight="1" x14ac:dyDescent="0.2">
      <c r="A50" s="2"/>
      <c r="B50" s="23" t="s">
        <v>34</v>
      </c>
      <c r="C50" s="300">
        <f>'5. Cons Stat of CF'!H6</f>
        <v>-19816000</v>
      </c>
      <c r="D50" s="301">
        <f>'5. Cons Stat of CF'!D6</f>
        <v>-5198000</v>
      </c>
      <c r="E50" s="300">
        <f>'5. Cons Stat of CF'!J6</f>
        <v>-14099000</v>
      </c>
      <c r="F50" s="301">
        <f>'5. Cons Stat of CF'!L6</f>
        <v>-10112000</v>
      </c>
      <c r="H50" s="46"/>
      <c r="I50" s="2"/>
      <c r="J50" s="2"/>
      <c r="K50" s="2"/>
    </row>
    <row r="51" spans="1:11" ht="16.7" customHeight="1" x14ac:dyDescent="0.2">
      <c r="A51" s="2"/>
      <c r="B51" s="2" t="s">
        <v>35</v>
      </c>
      <c r="C51" s="167">
        <f>'5. Cons Stat of CF'!H8</f>
        <v>4515000</v>
      </c>
      <c r="D51" s="168">
        <f>'5. Cons Stat of CF'!D8</f>
        <v>8870000</v>
      </c>
      <c r="E51" s="167">
        <f>'5. Cons Stat of CF'!J8</f>
        <v>9131000</v>
      </c>
      <c r="F51" s="168">
        <f>'5. Cons Stat of CF'!L8</f>
        <v>17775000</v>
      </c>
      <c r="H51" s="46"/>
      <c r="I51" s="2"/>
      <c r="J51" s="2"/>
      <c r="K51" s="2"/>
    </row>
    <row r="52" spans="1:11" ht="16.7" customHeight="1" x14ac:dyDescent="0.2">
      <c r="A52" s="2"/>
      <c r="B52" s="2" t="s">
        <v>36</v>
      </c>
      <c r="C52" s="167">
        <f>'5. Cons Stat of CF'!H10</f>
        <v>3299000</v>
      </c>
      <c r="D52" s="168">
        <f>'5. Cons Stat of CF'!D10</f>
        <v>3651000</v>
      </c>
      <c r="E52" s="167">
        <f>'5. Cons Stat of CF'!J10</f>
        <v>6220000</v>
      </c>
      <c r="F52" s="168">
        <f>'5. Cons Stat of CF'!L10</f>
        <v>6437000</v>
      </c>
      <c r="H52" s="46"/>
      <c r="I52" s="2"/>
      <c r="J52" s="2"/>
      <c r="K52" s="2"/>
    </row>
    <row r="53" spans="1:11" ht="16.7" customHeight="1" x14ac:dyDescent="0.2">
      <c r="A53" s="2"/>
      <c r="B53" s="2" t="s">
        <v>37</v>
      </c>
      <c r="C53" s="167">
        <f>SUM('5. Cons Stat of CF'!H7,'5. Cons Stat of CF'!H9,'5. Cons Stat of CF'!H11)</f>
        <v>22571000</v>
      </c>
      <c r="D53" s="168">
        <f>SUM('5. Cons Stat of CF'!D7,'5. Cons Stat of CF'!D9,'5. Cons Stat of CF'!D11)</f>
        <v>-945000</v>
      </c>
      <c r="E53" s="167">
        <f>SUM('5. Cons Stat of CF'!J7,'5. Cons Stat of CF'!J9,'5. Cons Stat of CF'!J11)</f>
        <v>20687000</v>
      </c>
      <c r="F53" s="168">
        <f>SUM('5. Cons Stat of CF'!L7,'5. Cons Stat of CF'!L9,'5. Cons Stat of CF'!L11)</f>
        <v>-433000</v>
      </c>
      <c r="H53" s="46"/>
      <c r="I53" s="2"/>
      <c r="J53" s="2"/>
      <c r="K53" s="2"/>
    </row>
    <row r="54" spans="1:11" ht="16.7" customHeight="1" x14ac:dyDescent="0.2">
      <c r="A54" s="2"/>
      <c r="B54" s="2" t="s">
        <v>38</v>
      </c>
      <c r="C54" s="167">
        <f>SUM('5. Cons Stat of CF'!H13:H15)-C55</f>
        <v>26863000</v>
      </c>
      <c r="D54" s="168">
        <f>SUM('5. Cons Stat of CF'!D13:D15)-D55</f>
        <v>-5385000</v>
      </c>
      <c r="E54" s="167">
        <f>SUM('5. Cons Stat of CF'!J13:J15)-E55</f>
        <v>20438000</v>
      </c>
      <c r="F54" s="168">
        <f>SUM('5. Cons Stat of CF'!L13:L15)-F55</f>
        <v>-30143000</v>
      </c>
      <c r="H54" s="46"/>
      <c r="I54" s="2"/>
      <c r="J54" s="2"/>
      <c r="K54" s="2"/>
    </row>
    <row r="55" spans="1:11" ht="16.7" customHeight="1" x14ac:dyDescent="0.2">
      <c r="A55" s="2"/>
      <c r="B55" s="2" t="s">
        <v>39</v>
      </c>
      <c r="C55" s="167">
        <f>'4. Cons Balance Sheet'!I59-'4. Cons Balance Sheet'!H59</f>
        <v>-13073000</v>
      </c>
      <c r="D55" s="168">
        <f>'4. Cons Balance Sheet'!E59-'4. Cons Balance Sheet'!D59</f>
        <v>-5542000</v>
      </c>
      <c r="E55" s="167">
        <f>'4. Cons Balance Sheet'!I59-'4. Cons Balance Sheet'!G59</f>
        <v>-11135000</v>
      </c>
      <c r="F55" s="168">
        <f>'4. Cons Balance Sheet'!E59-'4. Cons Balance Sheet'!C59</f>
        <v>3403000</v>
      </c>
      <c r="H55" s="46"/>
      <c r="I55" s="2"/>
      <c r="J55" s="2"/>
      <c r="K55" s="2"/>
    </row>
    <row r="56" spans="1:11" ht="16.7" customHeight="1" x14ac:dyDescent="0.2">
      <c r="A56" s="2"/>
      <c r="B56" s="2" t="s">
        <v>40</v>
      </c>
      <c r="C56" s="167">
        <f>'10. Operational performance'!H36</f>
        <v>-2086000</v>
      </c>
      <c r="D56" s="168">
        <f>'10. Operational performance'!D36</f>
        <v>989000</v>
      </c>
      <c r="E56" s="167">
        <f>'10. Operational performance'!G36+'10. Operational performance'!H36</f>
        <v>-3221000</v>
      </c>
      <c r="F56" s="168">
        <f>'10. Operational performance'!C36+'10. Operational performance'!D36</f>
        <v>948000</v>
      </c>
      <c r="H56" s="46"/>
      <c r="I56" s="2"/>
      <c r="J56" s="2"/>
      <c r="K56" s="2"/>
    </row>
    <row r="57" spans="1:11" ht="16.7" customHeight="1" x14ac:dyDescent="0.2">
      <c r="A57" s="2"/>
      <c r="B57" s="13" t="s">
        <v>235</v>
      </c>
      <c r="C57" s="175">
        <f>'5. Cons Stat of CF'!H47+'5. Cons Stat of CF'!H48</f>
        <v>-8410000</v>
      </c>
      <c r="D57" s="176">
        <f>'5. Cons Stat of CF'!D47+'5. Cons Stat of CF'!D48</f>
        <v>-1123000</v>
      </c>
      <c r="E57" s="175">
        <f>'5. Cons Stat of CF'!J47+'5. Cons Stat of CF'!J48</f>
        <v>-17121000</v>
      </c>
      <c r="F57" s="176">
        <f>'5. Cons Stat of CF'!L47+'5. Cons Stat of CF'!L48</f>
        <v>-1974000</v>
      </c>
      <c r="H57" s="46"/>
      <c r="I57" s="2"/>
      <c r="J57" s="2"/>
      <c r="K57" s="2"/>
    </row>
    <row r="58" spans="1:11" ht="16.7" customHeight="1" x14ac:dyDescent="0.2">
      <c r="A58" s="2"/>
      <c r="B58" s="25" t="s">
        <v>41</v>
      </c>
      <c r="C58" s="171">
        <f>SUM(C50:C57)</f>
        <v>13863000</v>
      </c>
      <c r="D58" s="172">
        <f>SUM(D50:D57)</f>
        <v>-4683000</v>
      </c>
      <c r="E58" s="171">
        <f>SUM(E50:E57)</f>
        <v>10900000</v>
      </c>
      <c r="F58" s="172">
        <f>SUM(F50:F57)</f>
        <v>-14099000</v>
      </c>
      <c r="H58" s="46"/>
      <c r="I58" s="2"/>
      <c r="J58" s="2"/>
      <c r="K58" s="2"/>
    </row>
    <row r="59" spans="1:11" ht="16.7" customHeight="1" x14ac:dyDescent="0.2">
      <c r="A59" s="2"/>
      <c r="B59" s="161"/>
      <c r="C59" s="173"/>
      <c r="D59" s="174"/>
      <c r="E59" s="173"/>
      <c r="F59" s="174"/>
      <c r="H59" s="46"/>
      <c r="I59" s="2"/>
      <c r="J59" s="2"/>
      <c r="K59" s="2"/>
    </row>
    <row r="60" spans="1:11" ht="16.7" customHeight="1" x14ac:dyDescent="0.2">
      <c r="A60" s="2"/>
      <c r="B60" s="156" t="s">
        <v>42</v>
      </c>
      <c r="C60" s="167">
        <f>'10. Operational performance'!H44</f>
        <v>-2120000</v>
      </c>
      <c r="D60" s="168">
        <f>'10. Operational performance'!D44</f>
        <v>-2053000</v>
      </c>
      <c r="E60" s="167">
        <f>'10. Operational performance'!G44+'10. Operational performance'!H44</f>
        <v>-4577000</v>
      </c>
      <c r="F60" s="168">
        <f>'10. Operational performance'!C44+'10. Operational performance'!D44</f>
        <v>-4165000</v>
      </c>
      <c r="H60" s="46"/>
      <c r="I60" s="2"/>
      <c r="J60" s="2"/>
      <c r="K60" s="2"/>
    </row>
    <row r="61" spans="1:11" ht="16.7" customHeight="1" x14ac:dyDescent="0.2">
      <c r="A61" s="2"/>
      <c r="B61" s="156" t="s">
        <v>43</v>
      </c>
      <c r="C61" s="167"/>
      <c r="D61" s="168">
        <f>'10. Operational performance'!D45</f>
        <v>-18892000</v>
      </c>
      <c r="E61" s="167"/>
      <c r="F61" s="168">
        <f>'10. Operational performance'!C45+'10. Operational performance'!D45</f>
        <v>-38812000</v>
      </c>
      <c r="H61" s="46"/>
      <c r="I61" s="2"/>
      <c r="J61" s="2"/>
      <c r="K61" s="2"/>
    </row>
    <row r="62" spans="1:11" ht="16.7" customHeight="1" x14ac:dyDescent="0.2">
      <c r="A62" s="2"/>
      <c r="B62" s="162" t="s">
        <v>44</v>
      </c>
      <c r="C62" s="175">
        <f>'10. Operational performance'!H47</f>
        <v>-2365000</v>
      </c>
      <c r="D62" s="176">
        <f>'10. Operational performance'!D47</f>
        <v>-105401</v>
      </c>
      <c r="E62" s="175">
        <f>'10. Operational performance'!G47+'10. Operational performance'!H47</f>
        <v>-3446490</v>
      </c>
      <c r="F62" s="176">
        <f>'10. Operational performance'!C47+'10. Operational performance'!D47</f>
        <v>5499</v>
      </c>
      <c r="H62" s="46"/>
      <c r="I62" s="2"/>
      <c r="J62" s="2"/>
      <c r="K62" s="2"/>
    </row>
    <row r="63" spans="1:11" ht="16.7" customHeight="1" x14ac:dyDescent="0.2">
      <c r="A63" s="2"/>
      <c r="B63" s="36" t="s">
        <v>45</v>
      </c>
      <c r="C63" s="171">
        <f>SUM(C58:C62)</f>
        <v>9378000</v>
      </c>
      <c r="D63" s="172">
        <f>SUM(D58:D62)</f>
        <v>-25733401</v>
      </c>
      <c r="E63" s="171">
        <f>SUM(E58:E62)</f>
        <v>2876510</v>
      </c>
      <c r="F63" s="172">
        <f>SUM(F58:F62)</f>
        <v>-57070501</v>
      </c>
      <c r="H63" s="46"/>
      <c r="I63" s="2"/>
      <c r="J63" s="2"/>
      <c r="K63" s="2"/>
    </row>
    <row r="64" spans="1:11" ht="16.7" customHeight="1" x14ac:dyDescent="0.2">
      <c r="A64" s="2"/>
      <c r="B64" s="47"/>
      <c r="C64" s="48"/>
      <c r="D64" s="48"/>
      <c r="E64" s="48"/>
      <c r="F64" s="48"/>
      <c r="H64" s="46"/>
      <c r="I64" s="2"/>
      <c r="J64" s="2"/>
      <c r="K64" s="2"/>
    </row>
    <row r="65" spans="1:11" ht="16.7" customHeight="1" x14ac:dyDescent="0.2">
      <c r="A65" s="2"/>
      <c r="B65" s="45"/>
      <c r="H65" s="46"/>
      <c r="I65" s="2"/>
      <c r="J65" s="2"/>
      <c r="K65" s="2"/>
    </row>
    <row r="66" spans="1:11" ht="16.7" customHeight="1" x14ac:dyDescent="0.2">
      <c r="A66" s="2"/>
      <c r="B66" s="5" t="s">
        <v>46</v>
      </c>
      <c r="C66" s="31"/>
      <c r="D66" s="31"/>
      <c r="E66" s="31"/>
      <c r="F66" s="2"/>
      <c r="G66" s="2"/>
      <c r="H66" s="2"/>
      <c r="I66" s="2"/>
      <c r="J66" s="2"/>
      <c r="K66" s="2"/>
    </row>
    <row r="67" spans="1:11" ht="16.7" customHeight="1" thickBot="1" x14ac:dyDescent="0.25">
      <c r="A67" s="2"/>
      <c r="B67" s="6" t="s">
        <v>28</v>
      </c>
      <c r="C67" s="33">
        <v>45838</v>
      </c>
      <c r="D67" s="34">
        <v>45747</v>
      </c>
      <c r="E67" s="34">
        <v>45657</v>
      </c>
      <c r="F67" s="2"/>
      <c r="G67" s="2"/>
      <c r="H67" s="2"/>
      <c r="I67" s="2"/>
      <c r="J67" s="2"/>
      <c r="K67" s="2"/>
    </row>
    <row r="68" spans="1:11" ht="16.7" customHeight="1" x14ac:dyDescent="0.2">
      <c r="A68" s="2"/>
      <c r="B68" s="23" t="s">
        <v>47</v>
      </c>
      <c r="C68" s="177">
        <v>423407000</v>
      </c>
      <c r="D68" s="178">
        <v>432459000</v>
      </c>
      <c r="E68" s="178">
        <v>429538000</v>
      </c>
      <c r="F68" s="2"/>
      <c r="G68" s="2"/>
      <c r="H68" s="2"/>
      <c r="I68" s="2"/>
      <c r="J68" s="2"/>
      <c r="K68" s="2"/>
    </row>
    <row r="69" spans="1:11" ht="16.7" customHeight="1" x14ac:dyDescent="0.2">
      <c r="A69" s="2"/>
      <c r="B69" s="2" t="s">
        <v>48</v>
      </c>
      <c r="C69" s="167">
        <v>16353000</v>
      </c>
      <c r="D69" s="168">
        <v>17714000</v>
      </c>
      <c r="E69" s="168">
        <v>19231000</v>
      </c>
      <c r="F69" s="2"/>
      <c r="G69" s="2"/>
      <c r="H69" s="2"/>
      <c r="I69" s="2"/>
      <c r="J69" s="2"/>
      <c r="K69" s="2"/>
    </row>
    <row r="70" spans="1:11" ht="16.7" customHeight="1" x14ac:dyDescent="0.2">
      <c r="A70" s="2"/>
      <c r="B70" s="24" t="s">
        <v>12</v>
      </c>
      <c r="C70" s="175">
        <v>20074000</v>
      </c>
      <c r="D70" s="176">
        <v>19658000</v>
      </c>
      <c r="E70" s="176">
        <v>20783000</v>
      </c>
      <c r="F70" s="2"/>
      <c r="G70" s="2"/>
      <c r="H70" s="2"/>
      <c r="I70" s="2"/>
      <c r="J70" s="2"/>
      <c r="K70" s="2"/>
    </row>
    <row r="71" spans="1:11" ht="16.7" customHeight="1" x14ac:dyDescent="0.2">
      <c r="A71" s="2"/>
      <c r="B71" s="16" t="s">
        <v>49</v>
      </c>
      <c r="C71" s="180">
        <v>459834000</v>
      </c>
      <c r="D71" s="181">
        <v>469831000</v>
      </c>
      <c r="E71" s="181">
        <v>469552000</v>
      </c>
      <c r="F71" s="2"/>
      <c r="G71" s="2"/>
      <c r="H71" s="2"/>
      <c r="I71" s="2"/>
      <c r="J71" s="2"/>
      <c r="K71" s="2"/>
    </row>
    <row r="72" spans="1:11" ht="16.7" customHeight="1" x14ac:dyDescent="0.2">
      <c r="A72" s="2"/>
      <c r="B72" s="37" t="s">
        <v>50</v>
      </c>
      <c r="C72" s="175">
        <v>-38486000</v>
      </c>
      <c r="D72" s="176">
        <v>-35410000</v>
      </c>
      <c r="E72" s="176">
        <v>-37069000</v>
      </c>
      <c r="F72" s="2"/>
      <c r="G72" s="2"/>
      <c r="H72" s="2"/>
      <c r="I72" s="2"/>
      <c r="J72" s="2"/>
      <c r="K72" s="2"/>
    </row>
    <row r="73" spans="1:11" ht="16.7" customHeight="1" thickBot="1" x14ac:dyDescent="0.25">
      <c r="A73" s="2"/>
      <c r="B73" s="25" t="s">
        <v>46</v>
      </c>
      <c r="C73" s="171">
        <v>421348000</v>
      </c>
      <c r="D73" s="172">
        <v>434421000</v>
      </c>
      <c r="E73" s="172">
        <v>432483000</v>
      </c>
      <c r="G73" s="46"/>
      <c r="H73" s="46"/>
      <c r="I73" s="2"/>
      <c r="J73" s="2"/>
      <c r="K73" s="2"/>
    </row>
    <row r="74" spans="1:11" ht="15" customHeight="1" x14ac:dyDescent="0.2">
      <c r="A74" s="2"/>
      <c r="B74" s="41"/>
      <c r="C74" s="42"/>
      <c r="D74" s="42"/>
      <c r="E74" s="23"/>
      <c r="F74" s="2"/>
      <c r="G74" s="2"/>
      <c r="H74" s="2"/>
      <c r="I74" s="2"/>
      <c r="J74" s="2"/>
      <c r="K74" s="2"/>
    </row>
    <row r="75" spans="1:11" ht="15" customHeight="1" x14ac:dyDescent="0.2"/>
    <row r="76" spans="1:11" ht="15" customHeight="1" x14ac:dyDescent="0.2"/>
  </sheetData>
  <pageMargins left="0.75" right="0.75" top="1" bottom="1" header="0.5" footer="0.5"/>
  <pageSetup paperSize="9" orientation="portrait" r:id="rId1"/>
  <customProperties>
    <customPr name="_pios_id" r:id="rId2"/>
    <customPr name="EpmWorksheetKeyString_GUID" r:id="rId3"/>
  </customProperties>
  <ignoredErrors>
    <ignoredError sqref="C54:F5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showRuler="0" zoomScaleNormal="100" workbookViewId="0"/>
  </sheetViews>
  <sheetFormatPr defaultColWidth="13.28515625" defaultRowHeight="12.75" x14ac:dyDescent="0.2"/>
  <cols>
    <col min="2" max="2" width="65.5703125" customWidth="1"/>
    <col min="3" max="6" width="12.42578125" customWidth="1"/>
    <col min="9" max="9" width="0.7109375" customWidth="1"/>
    <col min="11" max="11" width="0.7109375" customWidth="1"/>
  </cols>
  <sheetData>
    <row r="1" spans="1:12" ht="16.7" customHeight="1" x14ac:dyDescent="0.2">
      <c r="A1" s="2"/>
      <c r="B1" s="2"/>
      <c r="C1" s="2"/>
      <c r="D1" s="2"/>
      <c r="E1" s="2"/>
    </row>
    <row r="2" spans="1:12" ht="23.25" customHeight="1" x14ac:dyDescent="0.3">
      <c r="A2" s="2"/>
      <c r="B2" s="303" t="s">
        <v>51</v>
      </c>
      <c r="C2" s="303"/>
      <c r="D2" s="303"/>
      <c r="E2" s="303"/>
      <c r="F2" s="303"/>
    </row>
    <row r="3" spans="1:12" ht="16.7" customHeight="1" x14ac:dyDescent="0.2">
      <c r="A3" s="2"/>
      <c r="B3" s="4" t="str">
        <f>'1. Key figures table'!$B$3</f>
        <v>Second quarter and half year 2025 results</v>
      </c>
      <c r="C3" s="2"/>
      <c r="D3" s="2"/>
      <c r="E3" s="2"/>
    </row>
    <row r="4" spans="1:12" ht="16.7" customHeight="1" x14ac:dyDescent="0.2">
      <c r="A4" s="2"/>
      <c r="B4" s="38"/>
      <c r="C4" s="2"/>
      <c r="D4" s="2"/>
      <c r="E4" s="2"/>
    </row>
    <row r="5" spans="1:12" ht="16.7" customHeight="1" x14ac:dyDescent="0.2">
      <c r="A5" s="2"/>
      <c r="B5" s="31"/>
      <c r="C5" s="31"/>
      <c r="D5" s="31"/>
      <c r="E5" s="31"/>
    </row>
    <row r="6" spans="1:12" ht="16.7" customHeight="1" thickBot="1" x14ac:dyDescent="0.25">
      <c r="A6" s="2"/>
      <c r="B6" s="6" t="s">
        <v>28</v>
      </c>
      <c r="C6" s="8" t="s">
        <v>52</v>
      </c>
      <c r="D6" s="8" t="s">
        <v>5</v>
      </c>
      <c r="E6" s="8" t="s">
        <v>53</v>
      </c>
      <c r="F6" s="8" t="s">
        <v>54</v>
      </c>
      <c r="G6" s="8" t="s">
        <v>55</v>
      </c>
      <c r="H6" s="49" t="s">
        <v>4</v>
      </c>
      <c r="J6" s="50" t="s">
        <v>7</v>
      </c>
      <c r="L6" s="51" t="s">
        <v>8</v>
      </c>
    </row>
    <row r="7" spans="1:12" ht="16.7" customHeight="1" x14ac:dyDescent="0.2">
      <c r="A7" s="2"/>
      <c r="B7" s="52" t="s">
        <v>47</v>
      </c>
      <c r="C7" s="168">
        <v>83257000</v>
      </c>
      <c r="D7" s="168">
        <v>87337000</v>
      </c>
      <c r="E7" s="168">
        <v>78057000</v>
      </c>
      <c r="F7" s="168">
        <v>79342000</v>
      </c>
      <c r="G7" s="168">
        <v>79675000</v>
      </c>
      <c r="H7" s="206">
        <v>86356000</v>
      </c>
      <c r="J7" s="209">
        <v>166031000</v>
      </c>
      <c r="L7" s="212">
        <v>170594000</v>
      </c>
    </row>
    <row r="8" spans="1:12" ht="16.7" customHeight="1" x14ac:dyDescent="0.2">
      <c r="A8" s="2"/>
      <c r="B8" s="55" t="s">
        <v>48</v>
      </c>
      <c r="C8" s="168">
        <v>35345000</v>
      </c>
      <c r="D8" s="230">
        <v>41402000</v>
      </c>
      <c r="E8" s="230">
        <v>41716000</v>
      </c>
      <c r="F8" s="168">
        <v>42907000</v>
      </c>
      <c r="G8" s="230">
        <v>41791000</v>
      </c>
      <c r="H8" s="231">
        <v>39884000</v>
      </c>
      <c r="J8" s="232">
        <v>81675000</v>
      </c>
      <c r="L8" s="212">
        <v>76747000</v>
      </c>
    </row>
    <row r="9" spans="1:12" ht="16.7" customHeight="1" x14ac:dyDescent="0.2">
      <c r="A9" s="2"/>
      <c r="B9" s="56" t="s">
        <v>9</v>
      </c>
      <c r="C9" s="229">
        <v>118602000</v>
      </c>
      <c r="D9" s="181">
        <v>128739000</v>
      </c>
      <c r="E9" s="181">
        <v>119773000</v>
      </c>
      <c r="F9" s="229">
        <v>122249000</v>
      </c>
      <c r="G9" s="181">
        <v>121466000</v>
      </c>
      <c r="H9" s="207">
        <v>126240000</v>
      </c>
      <c r="J9" s="210">
        <v>247706000</v>
      </c>
      <c r="L9" s="233">
        <v>247341000</v>
      </c>
    </row>
    <row r="10" spans="1:12" ht="16.7" customHeight="1" x14ac:dyDescent="0.2">
      <c r="A10" s="2"/>
      <c r="B10" s="24" t="s">
        <v>12</v>
      </c>
      <c r="C10" s="176">
        <v>20683000</v>
      </c>
      <c r="D10" s="176">
        <v>23440000</v>
      </c>
      <c r="E10" s="176">
        <v>20906000</v>
      </c>
      <c r="F10" s="176">
        <v>19990000</v>
      </c>
      <c r="G10" s="176">
        <v>18938000</v>
      </c>
      <c r="H10" s="215">
        <v>19958000</v>
      </c>
      <c r="J10" s="216">
        <v>38896000</v>
      </c>
      <c r="L10" s="217">
        <v>44123000</v>
      </c>
    </row>
    <row r="11" spans="1:12" ht="16.7" customHeight="1" x14ac:dyDescent="0.2">
      <c r="A11" s="2"/>
      <c r="B11" s="16" t="s">
        <v>13</v>
      </c>
      <c r="C11" s="181">
        <v>139285000</v>
      </c>
      <c r="D11" s="181">
        <v>152179000</v>
      </c>
      <c r="E11" s="181">
        <v>140679000</v>
      </c>
      <c r="F11" s="181">
        <v>142239000</v>
      </c>
      <c r="G11" s="181">
        <v>140404000</v>
      </c>
      <c r="H11" s="207">
        <v>146198000</v>
      </c>
      <c r="J11" s="210">
        <v>286602000</v>
      </c>
      <c r="L11" s="213">
        <v>291464000</v>
      </c>
    </row>
    <row r="12" spans="1:12" ht="16.7" customHeight="1" x14ac:dyDescent="0.2">
      <c r="A12" s="2"/>
      <c r="B12" s="24" t="s">
        <v>56</v>
      </c>
      <c r="C12" s="176">
        <v>-18954000</v>
      </c>
      <c r="D12" s="176">
        <v>-31132000</v>
      </c>
      <c r="E12" s="176">
        <v>-18905000</v>
      </c>
      <c r="F12" s="176">
        <v>-17885000</v>
      </c>
      <c r="G12" s="176">
        <v>-17241000</v>
      </c>
      <c r="H12" s="215">
        <v>-17889000</v>
      </c>
      <c r="J12" s="216">
        <v>-35130000</v>
      </c>
      <c r="L12" s="217">
        <v>-50086000</v>
      </c>
    </row>
    <row r="13" spans="1:12" ht="16.7" customHeight="1" x14ac:dyDescent="0.2">
      <c r="A13" s="2"/>
      <c r="B13" s="16" t="s">
        <v>14</v>
      </c>
      <c r="C13" s="181">
        <v>120331000</v>
      </c>
      <c r="D13" s="181">
        <v>121047000</v>
      </c>
      <c r="E13" s="181">
        <v>121774000</v>
      </c>
      <c r="F13" s="181">
        <v>124354000</v>
      </c>
      <c r="G13" s="181">
        <v>123163000</v>
      </c>
      <c r="H13" s="207">
        <v>128309000</v>
      </c>
      <c r="J13" s="210">
        <v>251472000</v>
      </c>
      <c r="L13" s="213">
        <v>241378000</v>
      </c>
    </row>
    <row r="14" spans="1:12" ht="16.7" customHeight="1" x14ac:dyDescent="0.2">
      <c r="A14" s="2"/>
      <c r="B14" s="61" t="s">
        <v>15</v>
      </c>
      <c r="C14" s="189">
        <v>0.86391930215026702</v>
      </c>
      <c r="D14" s="189">
        <v>0.79542512436012902</v>
      </c>
      <c r="E14" s="189">
        <v>0.86561604788205804</v>
      </c>
      <c r="F14" s="189">
        <v>0.87426092703126401</v>
      </c>
      <c r="G14" s="189">
        <v>0.87720435315233203</v>
      </c>
      <c r="H14" s="219">
        <v>0.87763854498693505</v>
      </c>
      <c r="J14" s="220">
        <v>0.87742583792157802</v>
      </c>
      <c r="L14" s="221">
        <v>0.82815716520736704</v>
      </c>
    </row>
    <row r="15" spans="1:12" ht="16.7" customHeight="1" x14ac:dyDescent="0.2">
      <c r="A15" s="2"/>
      <c r="B15" s="62"/>
      <c r="C15" s="86"/>
      <c r="D15" s="86"/>
      <c r="E15" s="86"/>
      <c r="F15" s="86"/>
      <c r="G15" s="86"/>
      <c r="H15" s="73"/>
      <c r="J15" s="218"/>
      <c r="L15" s="74"/>
    </row>
    <row r="16" spans="1:12" ht="16.7" customHeight="1" x14ac:dyDescent="0.2">
      <c r="A16" s="2"/>
      <c r="B16" s="65" t="s">
        <v>57</v>
      </c>
      <c r="C16" s="168">
        <v>-43018000</v>
      </c>
      <c r="D16" s="168">
        <v>-43904000</v>
      </c>
      <c r="E16" s="168">
        <v>-44355000</v>
      </c>
      <c r="F16" s="168">
        <v>-45690000</v>
      </c>
      <c r="G16" s="168">
        <v>-36944000</v>
      </c>
      <c r="H16" s="206">
        <v>-36141000</v>
      </c>
      <c r="J16" s="209">
        <v>-73085000</v>
      </c>
      <c r="L16" s="212">
        <v>-86922000</v>
      </c>
    </row>
    <row r="17" spans="1:12" ht="16.7" customHeight="1" x14ac:dyDescent="0.2">
      <c r="A17" s="2"/>
      <c r="B17" s="65" t="s">
        <v>58</v>
      </c>
      <c r="C17" s="168">
        <v>-45908000</v>
      </c>
      <c r="D17" s="168">
        <v>-46270000</v>
      </c>
      <c r="E17" s="168">
        <v>-46230000</v>
      </c>
      <c r="F17" s="168">
        <v>-46736000</v>
      </c>
      <c r="G17" s="168">
        <v>-47437000</v>
      </c>
      <c r="H17" s="206">
        <v>-53171000</v>
      </c>
      <c r="J17" s="209">
        <v>-100608000</v>
      </c>
      <c r="L17" s="212">
        <v>-92178000</v>
      </c>
    </row>
    <row r="18" spans="1:12" ht="16.7" customHeight="1" x14ac:dyDescent="0.2">
      <c r="A18" s="2"/>
      <c r="B18" s="65" t="s">
        <v>59</v>
      </c>
      <c r="C18" s="168">
        <v>-13642000</v>
      </c>
      <c r="D18" s="168">
        <v>-14905000</v>
      </c>
      <c r="E18" s="168">
        <v>-14575000</v>
      </c>
      <c r="F18" s="168">
        <v>-16930000</v>
      </c>
      <c r="G18" s="168">
        <v>-11821000</v>
      </c>
      <c r="H18" s="206">
        <v>-12815000</v>
      </c>
      <c r="J18" s="209">
        <v>-24636000</v>
      </c>
      <c r="L18" s="212">
        <v>-28547000</v>
      </c>
    </row>
    <row r="19" spans="1:12" ht="16.7" customHeight="1" x14ac:dyDescent="0.2">
      <c r="A19" s="2"/>
      <c r="B19" s="65" t="s">
        <v>60</v>
      </c>
      <c r="C19" s="168">
        <v>-22677000</v>
      </c>
      <c r="D19" s="168">
        <v>-21166000</v>
      </c>
      <c r="E19" s="168">
        <v>-20723000</v>
      </c>
      <c r="F19" s="168">
        <v>-21067000</v>
      </c>
      <c r="G19" s="168">
        <v>-21244000</v>
      </c>
      <c r="H19" s="206">
        <v>-45998000</v>
      </c>
      <c r="J19" s="209">
        <v>-67242000</v>
      </c>
      <c r="L19" s="212">
        <v>-43843000</v>
      </c>
    </row>
    <row r="20" spans="1:12" ht="16.7" customHeight="1" x14ac:dyDescent="0.2">
      <c r="A20" s="2"/>
      <c r="B20" s="38" t="s">
        <v>61</v>
      </c>
      <c r="C20" s="190">
        <v>-125245000</v>
      </c>
      <c r="D20" s="190">
        <v>-126245000</v>
      </c>
      <c r="E20" s="190">
        <v>-125883000</v>
      </c>
      <c r="F20" s="190">
        <v>-130423000</v>
      </c>
      <c r="G20" s="190">
        <v>-117446000</v>
      </c>
      <c r="H20" s="222">
        <v>-148125000</v>
      </c>
      <c r="J20" s="223">
        <v>-265571000</v>
      </c>
      <c r="L20" s="224">
        <v>-251490000</v>
      </c>
    </row>
    <row r="21" spans="1:12" ht="16.7" customHeight="1" x14ac:dyDescent="0.2">
      <c r="A21" s="2"/>
      <c r="B21" s="163"/>
      <c r="C21" s="225"/>
      <c r="D21" s="225"/>
      <c r="E21" s="225"/>
      <c r="F21" s="225"/>
      <c r="G21" s="225"/>
      <c r="H21" s="226"/>
      <c r="J21" s="227"/>
      <c r="L21" s="228"/>
    </row>
    <row r="22" spans="1:12" ht="16.7" customHeight="1" x14ac:dyDescent="0.2">
      <c r="A22" s="2"/>
      <c r="B22" s="16" t="s">
        <v>62</v>
      </c>
      <c r="C22" s="181">
        <v>-4914000</v>
      </c>
      <c r="D22" s="181">
        <v>-5198000</v>
      </c>
      <c r="E22" s="181">
        <v>-4109000</v>
      </c>
      <c r="F22" s="181">
        <v>-6069000</v>
      </c>
      <c r="G22" s="181">
        <v>5717000</v>
      </c>
      <c r="H22" s="207">
        <v>-19816000</v>
      </c>
      <c r="J22" s="210">
        <v>-14099000</v>
      </c>
      <c r="L22" s="213">
        <v>-10112000</v>
      </c>
    </row>
    <row r="23" spans="1:12" ht="16.7" customHeight="1" x14ac:dyDescent="0.2">
      <c r="A23" s="2"/>
      <c r="B23" s="68" t="s">
        <v>18</v>
      </c>
      <c r="C23" s="179">
        <v>-3.52801809240047E-2</v>
      </c>
      <c r="D23" s="179">
        <v>-3.4157143889761397E-2</v>
      </c>
      <c r="E23" s="179">
        <v>-2.9208339553167099E-2</v>
      </c>
      <c r="F23" s="179">
        <v>-4.2667622803872401E-2</v>
      </c>
      <c r="G23" s="179">
        <v>4.07182131563203E-2</v>
      </c>
      <c r="H23" s="208">
        <v>-0.13554220987975199</v>
      </c>
      <c r="J23" s="211">
        <v>-4.9193655312942702E-2</v>
      </c>
      <c r="L23" s="214">
        <v>-3.46938215354212E-2</v>
      </c>
    </row>
    <row r="24" spans="1:12" ht="16.7" customHeight="1" x14ac:dyDescent="0.2">
      <c r="A24" s="2"/>
      <c r="B24" s="68"/>
      <c r="C24" s="168"/>
      <c r="D24" s="168"/>
      <c r="E24" s="168"/>
      <c r="F24" s="168"/>
      <c r="G24" s="168"/>
      <c r="H24" s="206"/>
      <c r="J24" s="209"/>
      <c r="L24" s="212"/>
    </row>
    <row r="25" spans="1:12" ht="16.7" customHeight="1" x14ac:dyDescent="0.2">
      <c r="A25" s="2"/>
      <c r="B25" s="24" t="s">
        <v>63</v>
      </c>
      <c r="C25" s="176">
        <v>2843000</v>
      </c>
      <c r="D25" s="176">
        <v>2438000</v>
      </c>
      <c r="E25" s="176">
        <v>2018000</v>
      </c>
      <c r="F25" s="176">
        <v>1450000</v>
      </c>
      <c r="G25" s="176">
        <v>-22000</v>
      </c>
      <c r="H25" s="215">
        <v>-752000</v>
      </c>
      <c r="J25" s="216">
        <v>-774000</v>
      </c>
      <c r="L25" s="217">
        <v>5281000</v>
      </c>
    </row>
    <row r="26" spans="1:12" ht="16.7" customHeight="1" x14ac:dyDescent="0.2">
      <c r="A26" s="2"/>
      <c r="B26" s="16" t="s">
        <v>64</v>
      </c>
      <c r="C26" s="181">
        <v>-2071000</v>
      </c>
      <c r="D26" s="181">
        <v>-2760000</v>
      </c>
      <c r="E26" s="181">
        <v>-2091000</v>
      </c>
      <c r="F26" s="181">
        <v>-4619000</v>
      </c>
      <c r="G26" s="181">
        <v>5695000</v>
      </c>
      <c r="H26" s="207">
        <v>-20568000</v>
      </c>
      <c r="J26" s="210">
        <v>-14873000</v>
      </c>
      <c r="L26" s="213">
        <v>-4831000</v>
      </c>
    </row>
    <row r="27" spans="1:12" ht="16.7" customHeight="1" x14ac:dyDescent="0.2">
      <c r="A27" s="2"/>
      <c r="B27" s="71"/>
      <c r="C27" s="168"/>
      <c r="D27" s="168"/>
      <c r="E27" s="168"/>
      <c r="F27" s="168"/>
      <c r="G27" s="168"/>
      <c r="H27" s="206"/>
      <c r="J27" s="209"/>
      <c r="L27" s="212"/>
    </row>
    <row r="28" spans="1:12" ht="16.7" customHeight="1" x14ac:dyDescent="0.2">
      <c r="A28" s="2"/>
      <c r="B28" s="24" t="s">
        <v>65</v>
      </c>
      <c r="C28" s="176">
        <v>-2797000</v>
      </c>
      <c r="D28" s="176">
        <v>448000</v>
      </c>
      <c r="E28" s="176">
        <v>-2288000</v>
      </c>
      <c r="F28" s="176">
        <v>-1107000</v>
      </c>
      <c r="G28" s="176">
        <v>-2681000</v>
      </c>
      <c r="H28" s="215">
        <v>-3064000</v>
      </c>
      <c r="J28" s="216">
        <v>-5745000</v>
      </c>
      <c r="L28" s="217">
        <v>-2349000</v>
      </c>
    </row>
    <row r="29" spans="1:12" ht="16.7" customHeight="1" thickBot="1" x14ac:dyDescent="0.25">
      <c r="A29" s="2"/>
      <c r="B29" s="25" t="s">
        <v>66</v>
      </c>
      <c r="C29" s="181">
        <v>-4868000</v>
      </c>
      <c r="D29" s="181">
        <v>-2312000</v>
      </c>
      <c r="E29" s="181">
        <v>-4379000</v>
      </c>
      <c r="F29" s="181">
        <v>-5726000</v>
      </c>
      <c r="G29" s="181">
        <v>3014000</v>
      </c>
      <c r="H29" s="207">
        <v>-23632000</v>
      </c>
      <c r="J29" s="210">
        <v>-20618000</v>
      </c>
      <c r="L29" s="213">
        <v>-7180000</v>
      </c>
    </row>
    <row r="30" spans="1:12" ht="16.7" customHeight="1" x14ac:dyDescent="0.2">
      <c r="A30" s="2"/>
      <c r="B30" s="304" t="s">
        <v>67</v>
      </c>
      <c r="C30" s="304"/>
      <c r="D30" s="304"/>
      <c r="E30" s="304"/>
      <c r="F30" s="304"/>
      <c r="G30" s="304"/>
      <c r="H30" s="304"/>
      <c r="J30" s="41"/>
      <c r="L30" s="41"/>
    </row>
    <row r="31" spans="1:12" ht="16.7" customHeight="1" x14ac:dyDescent="0.2">
      <c r="A31" s="2"/>
      <c r="B31" s="38"/>
      <c r="C31" s="72"/>
      <c r="D31" s="72"/>
      <c r="E31" s="72"/>
      <c r="F31" s="72"/>
      <c r="G31" s="72"/>
      <c r="H31" s="72"/>
      <c r="I31" s="72"/>
      <c r="J31" s="72"/>
      <c r="L31" s="72"/>
    </row>
    <row r="32" spans="1:12" ht="16.7" customHeight="1" thickBot="1" x14ac:dyDescent="0.25">
      <c r="A32" s="2"/>
      <c r="B32" s="5" t="s">
        <v>68</v>
      </c>
      <c r="C32" s="76"/>
      <c r="D32" s="76"/>
      <c r="E32" s="76"/>
      <c r="F32" s="76"/>
      <c r="G32" s="76"/>
      <c r="H32" s="76"/>
      <c r="I32" s="72"/>
      <c r="J32" s="76"/>
      <c r="K32" s="72"/>
      <c r="L32" s="76"/>
    </row>
    <row r="33" spans="1:12" ht="16.7" customHeight="1" x14ac:dyDescent="0.2">
      <c r="A33" s="2"/>
      <c r="B33" s="10" t="s">
        <v>69</v>
      </c>
      <c r="C33" s="234">
        <v>128233000</v>
      </c>
      <c r="D33" s="234">
        <v>128717000</v>
      </c>
      <c r="E33" s="234">
        <v>123921000</v>
      </c>
      <c r="F33" s="234">
        <v>122976000</v>
      </c>
      <c r="G33" s="234">
        <v>123163000</v>
      </c>
      <c r="H33" s="238">
        <v>124194000</v>
      </c>
      <c r="I33" s="72"/>
      <c r="J33" s="240">
        <v>123680632</v>
      </c>
      <c r="K33" s="72"/>
      <c r="L33" s="242">
        <v>125139073</v>
      </c>
    </row>
    <row r="34" spans="1:12" ht="16.7" customHeight="1" thickBot="1" x14ac:dyDescent="0.25">
      <c r="A34" s="2"/>
      <c r="B34" s="77" t="s">
        <v>70</v>
      </c>
      <c r="C34" s="168">
        <v>131463000</v>
      </c>
      <c r="D34" s="168">
        <v>131521000</v>
      </c>
      <c r="E34" s="168">
        <v>126725000</v>
      </c>
      <c r="F34" s="168">
        <v>125973000</v>
      </c>
      <c r="G34" s="168">
        <v>126208000</v>
      </c>
      <c r="H34" s="206">
        <v>126973000</v>
      </c>
      <c r="I34" s="72"/>
      <c r="J34" s="209">
        <v>127009168</v>
      </c>
      <c r="K34" s="72"/>
      <c r="L34" s="212">
        <v>128455839</v>
      </c>
    </row>
    <row r="35" spans="1:12" ht="16.7" customHeight="1" x14ac:dyDescent="0.2">
      <c r="A35" s="2"/>
      <c r="B35" s="23"/>
      <c r="C35" s="235"/>
      <c r="D35" s="235"/>
      <c r="E35" s="235"/>
      <c r="F35" s="235"/>
      <c r="G35" s="235"/>
      <c r="H35" s="235"/>
      <c r="I35" s="72"/>
      <c r="J35" s="235"/>
      <c r="K35" s="72"/>
      <c r="L35" s="235"/>
    </row>
    <row r="36" spans="1:12" ht="16.7" customHeight="1" thickBot="1" x14ac:dyDescent="0.25">
      <c r="A36" s="2"/>
      <c r="B36" s="5" t="s">
        <v>71</v>
      </c>
      <c r="C36" s="244"/>
      <c r="D36" s="244"/>
      <c r="E36" s="244"/>
      <c r="F36" s="244"/>
      <c r="G36" s="244"/>
      <c r="H36" s="244"/>
      <c r="I36" s="72"/>
      <c r="J36" s="244"/>
      <c r="K36" s="72"/>
      <c r="L36" s="244"/>
    </row>
    <row r="37" spans="1:12" ht="16.7" customHeight="1" x14ac:dyDescent="0.2">
      <c r="A37" s="2"/>
      <c r="B37" s="10" t="s">
        <v>69</v>
      </c>
      <c r="C37" s="237">
        <v>-3.7962039566879303E-2</v>
      </c>
      <c r="D37" s="237">
        <v>-1.7961949567631301E-2</v>
      </c>
      <c r="E37" s="237">
        <v>-3.5337126190257501E-2</v>
      </c>
      <c r="F37" s="237">
        <v>-4.6562040585087901E-2</v>
      </c>
      <c r="G37" s="237">
        <v>2.44719113366576E-2</v>
      </c>
      <c r="H37" s="239">
        <v>-0.19028300571138901</v>
      </c>
      <c r="I37" s="72"/>
      <c r="J37" s="241">
        <v>-0.16670354659895301</v>
      </c>
      <c r="K37" s="72"/>
      <c r="L37" s="243">
        <v>-5.7376164197732199E-2</v>
      </c>
    </row>
    <row r="38" spans="1:12" ht="16.7" customHeight="1" thickBot="1" x14ac:dyDescent="0.25">
      <c r="A38" s="2"/>
      <c r="B38" s="77" t="s">
        <v>72</v>
      </c>
      <c r="C38" s="237">
        <v>-3.7962039566879303E-2</v>
      </c>
      <c r="D38" s="237">
        <v>-1.7961949567631301E-2</v>
      </c>
      <c r="E38" s="237">
        <v>-3.5337126190257501E-2</v>
      </c>
      <c r="F38" s="237">
        <v>-4.6562040585087901E-2</v>
      </c>
      <c r="G38" s="237">
        <v>2.38815733852463E-2</v>
      </c>
      <c r="H38" s="239">
        <v>-0.19028300571138901</v>
      </c>
      <c r="I38" s="72"/>
      <c r="J38" s="241">
        <v>-0.16670354659895301</v>
      </c>
      <c r="K38" s="72"/>
      <c r="L38" s="243">
        <v>-5.7376164197732199E-2</v>
      </c>
    </row>
    <row r="39" spans="1:12" ht="16.7" customHeight="1" x14ac:dyDescent="0.2">
      <c r="A39" s="2"/>
      <c r="B39" s="304" t="s">
        <v>73</v>
      </c>
      <c r="C39" s="304"/>
      <c r="D39" s="304"/>
      <c r="E39" s="304"/>
      <c r="F39" s="304"/>
      <c r="G39" s="304"/>
      <c r="H39" s="304"/>
      <c r="I39" s="72"/>
      <c r="J39" s="41"/>
      <c r="K39" s="72"/>
      <c r="L39" s="41"/>
    </row>
    <row r="40" spans="1:12" ht="16.7" customHeight="1" x14ac:dyDescent="0.2">
      <c r="A40" s="2"/>
      <c r="B40" s="305"/>
      <c r="C40" s="305"/>
      <c r="D40" s="305"/>
      <c r="E40" s="305"/>
      <c r="F40" s="305"/>
      <c r="G40" s="305"/>
      <c r="H40" s="305"/>
      <c r="I40" s="72"/>
      <c r="K40" s="72"/>
    </row>
    <row r="41" spans="1:12" ht="16.7" customHeight="1" x14ac:dyDescent="0.2">
      <c r="A41" s="2"/>
      <c r="B41" s="82"/>
      <c r="C41" s="2"/>
      <c r="D41" s="2"/>
      <c r="E41" s="2"/>
      <c r="F41" s="2"/>
      <c r="G41" s="2"/>
      <c r="H41" s="2"/>
      <c r="I41" s="72"/>
    </row>
  </sheetData>
  <mergeCells count="3">
    <mergeCell ref="B2:F2"/>
    <mergeCell ref="B30:H30"/>
    <mergeCell ref="B39:H40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showRuler="0" workbookViewId="0"/>
  </sheetViews>
  <sheetFormatPr defaultColWidth="13.28515625" defaultRowHeight="12.75" x14ac:dyDescent="0.2"/>
  <cols>
    <col min="2" max="2" width="69.5703125" customWidth="1"/>
    <col min="3" max="6" width="12.85546875" customWidth="1"/>
  </cols>
  <sheetData>
    <row r="1" spans="1:6" ht="16.7" customHeight="1" x14ac:dyDescent="0.2">
      <c r="A1" s="2"/>
      <c r="B1" s="2"/>
      <c r="C1" s="2"/>
      <c r="D1" s="2"/>
      <c r="E1" s="2"/>
      <c r="F1" s="2"/>
    </row>
    <row r="2" spans="1:6" ht="23.25" customHeight="1" x14ac:dyDescent="0.3">
      <c r="A2" s="2"/>
      <c r="B2" s="3" t="s">
        <v>51</v>
      </c>
      <c r="C2" s="2"/>
      <c r="D2" s="2"/>
      <c r="E2" s="2"/>
      <c r="F2" s="2"/>
    </row>
    <row r="3" spans="1:6" ht="16.7" customHeight="1" x14ac:dyDescent="0.2">
      <c r="A3" s="2"/>
      <c r="B3" s="4" t="str">
        <f>'1. Key figures table'!$B$3</f>
        <v>Second quarter and half year 2025 results</v>
      </c>
      <c r="C3" s="2"/>
      <c r="D3" s="2"/>
      <c r="E3" s="2"/>
      <c r="F3" s="2"/>
    </row>
    <row r="4" spans="1:6" ht="16.7" customHeight="1" x14ac:dyDescent="0.2">
      <c r="A4" s="2"/>
      <c r="B4" s="5"/>
      <c r="C4" s="31"/>
      <c r="D4" s="31"/>
      <c r="E4" s="31"/>
      <c r="F4" s="31"/>
    </row>
    <row r="5" spans="1:6" ht="27.4" customHeight="1" x14ac:dyDescent="0.2">
      <c r="A5" s="45"/>
      <c r="B5" s="6" t="s">
        <v>28</v>
      </c>
      <c r="C5" s="49" t="str">
        <f>'1. Key figures table'!C6&amp;" Unaudited"</f>
        <v>Q2 '25 Unaudited</v>
      </c>
      <c r="D5" s="8" t="str">
        <f>'1. Key figures table'!D6&amp;" Unaudited"</f>
        <v>Q2 '24 Unaudited</v>
      </c>
      <c r="E5" s="49" t="str">
        <f>'1. Key figures table'!F6&amp;" Unaudited"</f>
        <v>H1 '25 Unaudited</v>
      </c>
      <c r="F5" s="8" t="str">
        <f>'1. Key figures table'!G6&amp;" Unaudited"</f>
        <v>H1 '24 Unaudited</v>
      </c>
    </row>
    <row r="6" spans="1:6" ht="16.7" customHeight="1" x14ac:dyDescent="0.2">
      <c r="A6" s="2"/>
      <c r="B6" s="83" t="s">
        <v>74</v>
      </c>
      <c r="C6" s="53">
        <v>-23632000</v>
      </c>
      <c r="D6" s="11">
        <v>-2312000</v>
      </c>
      <c r="E6" s="53">
        <v>-20618000</v>
      </c>
      <c r="F6" s="11">
        <v>-7180000</v>
      </c>
    </row>
    <row r="7" spans="1:6" ht="16.7" customHeight="1" x14ac:dyDescent="0.2">
      <c r="A7" s="2"/>
      <c r="B7" s="65"/>
      <c r="C7" s="73"/>
      <c r="D7" s="86"/>
      <c r="E7" s="73"/>
      <c r="F7" s="86"/>
    </row>
    <row r="8" spans="1:6" ht="16.7" customHeight="1" x14ac:dyDescent="0.2">
      <c r="A8" s="2"/>
      <c r="B8" s="38" t="s">
        <v>75</v>
      </c>
      <c r="C8" s="87"/>
      <c r="D8" s="88"/>
      <c r="E8" s="87"/>
      <c r="F8" s="88"/>
    </row>
    <row r="9" spans="1:6" ht="16.7" customHeight="1" x14ac:dyDescent="0.2">
      <c r="A9" s="2"/>
      <c r="B9" s="84" t="s">
        <v>76</v>
      </c>
      <c r="C9" s="73"/>
      <c r="D9" s="86"/>
      <c r="E9" s="73"/>
      <c r="F9" s="86"/>
    </row>
    <row r="10" spans="1:6" ht="16.7" customHeight="1" x14ac:dyDescent="0.2">
      <c r="A10" s="2"/>
      <c r="B10" s="1" t="s">
        <v>77</v>
      </c>
      <c r="C10" s="66">
        <v>-258000</v>
      </c>
      <c r="D10" s="12"/>
      <c r="E10" s="66">
        <v>-258000</v>
      </c>
      <c r="F10" s="12"/>
    </row>
    <row r="11" spans="1:6" ht="16.7" customHeight="1" x14ac:dyDescent="0.2">
      <c r="A11" s="2"/>
      <c r="C11" s="73"/>
      <c r="D11" s="86"/>
      <c r="E11" s="73"/>
      <c r="F11" s="86"/>
    </row>
    <row r="12" spans="1:6" ht="16.7" customHeight="1" x14ac:dyDescent="0.2">
      <c r="A12" s="2"/>
      <c r="B12" s="84" t="s">
        <v>78</v>
      </c>
      <c r="C12" s="73"/>
      <c r="D12" s="86"/>
      <c r="E12" s="73"/>
      <c r="F12" s="86"/>
    </row>
    <row r="13" spans="1:6" ht="16.7" customHeight="1" x14ac:dyDescent="0.2">
      <c r="A13" s="2"/>
      <c r="B13" s="1" t="s">
        <v>79</v>
      </c>
      <c r="C13" s="66">
        <v>-3122000</v>
      </c>
      <c r="D13" s="12">
        <v>71000</v>
      </c>
      <c r="E13" s="66">
        <v>-4490000</v>
      </c>
      <c r="F13" s="12">
        <v>957000</v>
      </c>
    </row>
    <row r="14" spans="1:6" ht="16.7" customHeight="1" x14ac:dyDescent="0.2">
      <c r="A14" s="2"/>
      <c r="B14" s="16" t="s">
        <v>80</v>
      </c>
      <c r="C14" s="58">
        <v>-3380000</v>
      </c>
      <c r="D14" s="17">
        <v>71000</v>
      </c>
      <c r="E14" s="58">
        <v>-4748000</v>
      </c>
      <c r="F14" s="17">
        <v>957000</v>
      </c>
    </row>
    <row r="15" spans="1:6" ht="16.7" customHeight="1" x14ac:dyDescent="0.2">
      <c r="A15" s="2"/>
      <c r="B15" s="24"/>
      <c r="C15" s="67"/>
      <c r="D15" s="20"/>
      <c r="E15" s="67"/>
      <c r="F15" s="20"/>
    </row>
    <row r="16" spans="1:6" ht="16.7" customHeight="1" x14ac:dyDescent="0.2">
      <c r="A16" s="2"/>
      <c r="B16" s="25" t="s">
        <v>81</v>
      </c>
      <c r="C16" s="75">
        <v>-27012000</v>
      </c>
      <c r="D16" s="26">
        <v>-2241000</v>
      </c>
      <c r="E16" s="75">
        <v>-25366000</v>
      </c>
      <c r="F16" s="26">
        <v>-6223000</v>
      </c>
    </row>
    <row r="17" spans="1:6" ht="16.7" customHeight="1" x14ac:dyDescent="0.2">
      <c r="A17" s="2"/>
      <c r="B17" s="10"/>
      <c r="C17" s="78"/>
      <c r="D17" s="40"/>
      <c r="E17" s="78"/>
      <c r="F17" s="40"/>
    </row>
    <row r="18" spans="1:6" ht="16.7" customHeight="1" x14ac:dyDescent="0.2">
      <c r="A18" s="2"/>
      <c r="B18" s="65" t="s">
        <v>82</v>
      </c>
      <c r="C18" s="73"/>
      <c r="D18" s="86"/>
      <c r="E18" s="73"/>
      <c r="F18" s="86"/>
    </row>
    <row r="19" spans="1:6" ht="16.7" customHeight="1" x14ac:dyDescent="0.2">
      <c r="A19" s="2"/>
      <c r="B19" s="65" t="s">
        <v>83</v>
      </c>
      <c r="C19" s="66">
        <v>-27012000</v>
      </c>
      <c r="D19" s="12">
        <v>-2241000</v>
      </c>
      <c r="E19" s="66">
        <v>-25366000</v>
      </c>
      <c r="F19" s="12">
        <v>-6223000</v>
      </c>
    </row>
    <row r="20" spans="1:6" ht="16.7" customHeight="1" x14ac:dyDescent="0.2">
      <c r="A20" s="2"/>
      <c r="B20" s="24" t="s">
        <v>84</v>
      </c>
      <c r="C20" s="57"/>
      <c r="D20" s="14"/>
      <c r="E20" s="57"/>
      <c r="F20" s="14"/>
    </row>
    <row r="21" spans="1:6" ht="16.7" customHeight="1" x14ac:dyDescent="0.2">
      <c r="A21" s="2"/>
      <c r="B21" s="25" t="str">
        <f>B16</f>
        <v>TOTAL COMPREHENSIVE INCOME FOR THE PERIOD2</v>
      </c>
      <c r="C21" s="75">
        <v>-27012000</v>
      </c>
      <c r="D21" s="26">
        <v>-2241000</v>
      </c>
      <c r="E21" s="75">
        <v>-25366000</v>
      </c>
      <c r="F21" s="26">
        <v>-6223000</v>
      </c>
    </row>
    <row r="22" spans="1:6" ht="16.7" customHeight="1" x14ac:dyDescent="0.2">
      <c r="A22" s="2"/>
      <c r="B22" s="306" t="s">
        <v>85</v>
      </c>
      <c r="C22" s="306"/>
      <c r="D22" s="306"/>
      <c r="E22" s="306"/>
      <c r="F22" s="306"/>
    </row>
    <row r="23" spans="1:6" ht="16.7" customHeight="1" x14ac:dyDescent="0.2">
      <c r="A23" s="2"/>
      <c r="B23" s="307" t="s">
        <v>86</v>
      </c>
      <c r="C23" s="307"/>
      <c r="D23" s="307"/>
      <c r="E23" s="307"/>
      <c r="F23" s="307"/>
    </row>
    <row r="24" spans="1:6" ht="16.7" customHeight="1" x14ac:dyDescent="0.2">
      <c r="A24" s="2"/>
      <c r="E24" s="86"/>
      <c r="F24" s="86"/>
    </row>
    <row r="25" spans="1:6" ht="16.7" customHeight="1" x14ac:dyDescent="0.2">
      <c r="A25" s="2"/>
      <c r="B25" s="2"/>
      <c r="C25" s="2"/>
      <c r="D25" s="2"/>
      <c r="E25" s="2"/>
      <c r="F25" s="2"/>
    </row>
    <row r="26" spans="1:6" ht="16.7" customHeight="1" x14ac:dyDescent="0.2"/>
    <row r="27" spans="1:6" ht="16.7" customHeight="1" x14ac:dyDescent="0.2"/>
    <row r="28" spans="1:6" ht="16.7" customHeight="1" x14ac:dyDescent="0.2"/>
    <row r="29" spans="1:6" ht="16.7" customHeight="1" x14ac:dyDescent="0.2"/>
    <row r="30" spans="1:6" ht="16.7" customHeight="1" x14ac:dyDescent="0.2"/>
    <row r="31" spans="1:6" ht="16.7" customHeight="1" x14ac:dyDescent="0.2"/>
    <row r="32" spans="1:6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</sheetData>
  <mergeCells count="2">
    <mergeCell ref="B22:F22"/>
    <mergeCell ref="B23:F23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7"/>
  <sheetViews>
    <sheetView showGridLines="0" showRuler="0" workbookViewId="0"/>
  </sheetViews>
  <sheetFormatPr defaultColWidth="13.28515625" defaultRowHeight="12.75" x14ac:dyDescent="0.2"/>
  <cols>
    <col min="2" max="2" width="47.7109375" customWidth="1"/>
    <col min="3" max="9" width="10.28515625" customWidth="1"/>
  </cols>
  <sheetData>
    <row r="1" spans="1:10" ht="16.7" customHeight="1" x14ac:dyDescent="0.2">
      <c r="A1" s="2"/>
      <c r="B1" s="2"/>
      <c r="C1" s="2"/>
      <c r="D1" s="2"/>
      <c r="E1" s="2"/>
      <c r="F1" s="2"/>
    </row>
    <row r="2" spans="1:10" ht="23.25" customHeight="1" x14ac:dyDescent="0.3">
      <c r="A2" s="2"/>
      <c r="B2" s="303" t="s">
        <v>87</v>
      </c>
      <c r="C2" s="303"/>
      <c r="D2" s="303"/>
      <c r="E2" s="303"/>
      <c r="F2" s="2"/>
    </row>
    <row r="3" spans="1:10" ht="16.7" customHeight="1" x14ac:dyDescent="0.2">
      <c r="A3" s="2"/>
      <c r="B3" s="89" t="str">
        <f>'1. Key figures table'!$B$3</f>
        <v>Second quarter and half year 2025 results</v>
      </c>
      <c r="C3" s="2"/>
      <c r="D3" s="2"/>
      <c r="E3" s="2"/>
      <c r="F3" s="2"/>
    </row>
    <row r="4" spans="1:10" ht="16.7" customHeight="1" x14ac:dyDescent="0.2">
      <c r="A4" s="2"/>
      <c r="B4" s="5"/>
      <c r="C4" s="31"/>
      <c r="D4" s="31"/>
      <c r="E4" s="31"/>
      <c r="F4" s="31"/>
    </row>
    <row r="5" spans="1:10" ht="16.7" customHeight="1" thickBot="1" x14ac:dyDescent="0.25">
      <c r="A5" s="45"/>
      <c r="B5" s="90" t="s">
        <v>28</v>
      </c>
      <c r="C5" s="34" t="s">
        <v>88</v>
      </c>
      <c r="D5" s="34" t="s">
        <v>89</v>
      </c>
      <c r="E5" s="34" t="s">
        <v>90</v>
      </c>
      <c r="F5" s="34" t="s">
        <v>91</v>
      </c>
      <c r="G5" s="34" t="s">
        <v>92</v>
      </c>
      <c r="H5" s="34" t="s">
        <v>93</v>
      </c>
      <c r="I5" s="91" t="s">
        <v>94</v>
      </c>
      <c r="J5" s="1"/>
    </row>
    <row r="6" spans="1:10" ht="16.7" customHeight="1" x14ac:dyDescent="0.2">
      <c r="A6" s="2"/>
      <c r="B6" s="10" t="s">
        <v>95</v>
      </c>
      <c r="C6" s="168">
        <v>192294000</v>
      </c>
      <c r="D6" s="168">
        <v>192294000</v>
      </c>
      <c r="E6" s="168">
        <v>192294000</v>
      </c>
      <c r="F6" s="168">
        <v>192294000</v>
      </c>
      <c r="G6" s="168">
        <v>192294000</v>
      </c>
      <c r="H6" s="168">
        <v>192294000</v>
      </c>
      <c r="I6" s="206">
        <v>192294000</v>
      </c>
    </row>
    <row r="7" spans="1:10" ht="16.7" customHeight="1" x14ac:dyDescent="0.2">
      <c r="A7" s="2"/>
      <c r="B7" s="92" t="s">
        <v>96</v>
      </c>
      <c r="C7" s="168">
        <v>20275000</v>
      </c>
      <c r="D7" s="168">
        <v>15828000</v>
      </c>
      <c r="E7" s="168">
        <v>11392000</v>
      </c>
      <c r="F7" s="168">
        <v>7027000</v>
      </c>
      <c r="G7" s="168">
        <v>2233000</v>
      </c>
      <c r="H7" s="168">
        <v>9678000</v>
      </c>
      <c r="I7" s="206">
        <v>16935000</v>
      </c>
    </row>
    <row r="8" spans="1:10" ht="16.7" customHeight="1" x14ac:dyDescent="0.2">
      <c r="A8" s="2"/>
      <c r="B8" s="92" t="s">
        <v>97</v>
      </c>
      <c r="C8" s="168">
        <v>24313000</v>
      </c>
      <c r="D8" s="168">
        <v>23230000</v>
      </c>
      <c r="E8" s="168">
        <v>22308000</v>
      </c>
      <c r="F8" s="168">
        <v>21173000</v>
      </c>
      <c r="G8" s="168">
        <v>22018000</v>
      </c>
      <c r="H8" s="168">
        <v>20828000</v>
      </c>
      <c r="I8" s="206">
        <v>19188000</v>
      </c>
    </row>
    <row r="9" spans="1:10" ht="16.7" customHeight="1" x14ac:dyDescent="0.2">
      <c r="A9" s="2"/>
      <c r="B9" s="92" t="s">
        <v>98</v>
      </c>
      <c r="C9" s="168">
        <v>44624000</v>
      </c>
      <c r="D9" s="168">
        <v>44759000</v>
      </c>
      <c r="E9" s="168">
        <v>44316000</v>
      </c>
      <c r="F9" s="168">
        <v>42133000</v>
      </c>
      <c r="G9" s="168">
        <v>41111000</v>
      </c>
      <c r="H9" s="168">
        <v>38963000</v>
      </c>
      <c r="I9" s="206">
        <v>38421000</v>
      </c>
    </row>
    <row r="10" spans="1:10" ht="16.7" customHeight="1" x14ac:dyDescent="0.2">
      <c r="A10" s="2"/>
      <c r="B10" s="92" t="s">
        <v>99</v>
      </c>
      <c r="C10" s="168">
        <v>24384000</v>
      </c>
      <c r="D10" s="168">
        <v>25419000</v>
      </c>
      <c r="E10" s="168">
        <v>22419000</v>
      </c>
      <c r="F10" s="168">
        <v>23674000</v>
      </c>
      <c r="G10" s="168">
        <v>24688000</v>
      </c>
      <c r="H10" s="168">
        <v>28534000</v>
      </c>
      <c r="I10" s="206">
        <v>25427000</v>
      </c>
    </row>
    <row r="11" spans="1:10" ht="16.7" customHeight="1" x14ac:dyDescent="0.2">
      <c r="A11" s="2"/>
      <c r="B11" s="93" t="s">
        <v>100</v>
      </c>
      <c r="C11" s="176">
        <v>1206000</v>
      </c>
      <c r="D11" s="176">
        <v>1122000</v>
      </c>
      <c r="E11" s="176">
        <v>1211000</v>
      </c>
      <c r="F11" s="176">
        <v>1202000</v>
      </c>
      <c r="G11" s="176">
        <v>1288000</v>
      </c>
      <c r="H11" s="176">
        <v>1276000</v>
      </c>
      <c r="I11" s="215">
        <v>1255000</v>
      </c>
    </row>
    <row r="12" spans="1:10" ht="16.7" customHeight="1" x14ac:dyDescent="0.2">
      <c r="A12" s="2"/>
      <c r="B12" s="94" t="s">
        <v>101</v>
      </c>
      <c r="C12" s="181">
        <v>307096000</v>
      </c>
      <c r="D12" s="181">
        <v>302652000</v>
      </c>
      <c r="E12" s="181">
        <v>293940000</v>
      </c>
      <c r="F12" s="181">
        <v>287503000</v>
      </c>
      <c r="G12" s="181">
        <v>283632000</v>
      </c>
      <c r="H12" s="181">
        <v>291573000</v>
      </c>
      <c r="I12" s="207">
        <v>293520000</v>
      </c>
    </row>
    <row r="13" spans="1:10" ht="6.6" customHeight="1" x14ac:dyDescent="0.2">
      <c r="A13" s="2"/>
      <c r="B13" s="95"/>
      <c r="C13" s="86"/>
      <c r="D13" s="86"/>
      <c r="E13" s="86"/>
      <c r="F13" s="86"/>
      <c r="G13" s="86"/>
      <c r="H13" s="86"/>
      <c r="I13" s="73"/>
    </row>
    <row r="14" spans="1:10" ht="16.7" customHeight="1" x14ac:dyDescent="0.2">
      <c r="A14" s="2"/>
      <c r="B14" s="92" t="s">
        <v>102</v>
      </c>
      <c r="C14" s="168">
        <v>14823000</v>
      </c>
      <c r="D14" s="168">
        <v>15105000</v>
      </c>
      <c r="E14" s="168">
        <v>11666000</v>
      </c>
      <c r="F14" s="168">
        <v>14570000</v>
      </c>
      <c r="G14" s="168">
        <v>13311000</v>
      </c>
      <c r="H14" s="168">
        <v>12687000</v>
      </c>
      <c r="I14" s="206">
        <v>10770000</v>
      </c>
    </row>
    <row r="15" spans="1:10" ht="16.7" customHeight="1" x14ac:dyDescent="0.2">
      <c r="A15" s="2"/>
      <c r="B15" s="92" t="s">
        <v>103</v>
      </c>
      <c r="C15" s="168">
        <v>69156000</v>
      </c>
      <c r="D15" s="168">
        <v>73473000</v>
      </c>
      <c r="E15" s="168">
        <v>73089000</v>
      </c>
      <c r="F15" s="168">
        <v>60913000</v>
      </c>
      <c r="G15" s="168">
        <v>78538000</v>
      </c>
      <c r="H15" s="168">
        <v>83723000</v>
      </c>
      <c r="I15" s="206">
        <v>62291000</v>
      </c>
    </row>
    <row r="16" spans="1:10" ht="16.7" customHeight="1" x14ac:dyDescent="0.2">
      <c r="A16" s="2"/>
      <c r="B16" s="92" t="s">
        <v>104</v>
      </c>
      <c r="C16" s="168">
        <v>42778000</v>
      </c>
      <c r="D16" s="168">
        <v>43768000</v>
      </c>
      <c r="E16" s="168">
        <v>48322000</v>
      </c>
      <c r="F16" s="168">
        <v>43386000</v>
      </c>
      <c r="G16" s="168">
        <v>48441000</v>
      </c>
      <c r="H16" s="168">
        <v>39070000</v>
      </c>
      <c r="I16" s="206">
        <v>38908000</v>
      </c>
    </row>
    <row r="17" spans="1:11" ht="16.7" customHeight="1" x14ac:dyDescent="0.2">
      <c r="A17" s="2"/>
      <c r="B17" s="92" t="s">
        <v>99</v>
      </c>
      <c r="C17" s="168">
        <v>10635000</v>
      </c>
      <c r="D17" s="168">
        <v>11392000</v>
      </c>
      <c r="E17" s="168">
        <v>5323000</v>
      </c>
      <c r="F17" s="168">
        <v>6064000</v>
      </c>
      <c r="G17" s="168">
        <v>6211000</v>
      </c>
      <c r="H17" s="168">
        <v>3948000</v>
      </c>
      <c r="I17" s="206">
        <v>4444000</v>
      </c>
    </row>
    <row r="18" spans="1:11" ht="16.7" customHeight="1" x14ac:dyDescent="0.2">
      <c r="A18" s="2"/>
      <c r="B18" s="92" t="s">
        <v>105</v>
      </c>
      <c r="C18" s="168">
        <v>36209000</v>
      </c>
      <c r="D18" s="168">
        <v>40783000</v>
      </c>
      <c r="E18" s="168">
        <v>35877000</v>
      </c>
      <c r="F18" s="168">
        <v>30685000</v>
      </c>
      <c r="G18" s="168">
        <v>30632000</v>
      </c>
      <c r="H18" s="168">
        <v>33709000</v>
      </c>
      <c r="I18" s="206">
        <v>29092000</v>
      </c>
    </row>
    <row r="19" spans="1:11" ht="16.7" customHeight="1" x14ac:dyDescent="0.2">
      <c r="A19" s="2"/>
      <c r="B19" s="92" t="s">
        <v>106</v>
      </c>
      <c r="C19" s="168">
        <v>227662000</v>
      </c>
      <c r="D19" s="168">
        <v>224224900</v>
      </c>
      <c r="E19" s="168">
        <v>204941499</v>
      </c>
      <c r="F19" s="168">
        <v>205867900</v>
      </c>
      <c r="G19" s="168">
        <v>207740490</v>
      </c>
      <c r="H19" s="168">
        <v>200336000</v>
      </c>
      <c r="I19" s="206">
        <v>211812000</v>
      </c>
      <c r="K19" s="1"/>
    </row>
    <row r="20" spans="1:11" ht="16.7" customHeight="1" x14ac:dyDescent="0.2">
      <c r="A20" s="2"/>
      <c r="B20" s="93" t="s">
        <v>107</v>
      </c>
      <c r="C20" s="176">
        <v>87532000</v>
      </c>
      <c r="D20" s="176">
        <v>59632000</v>
      </c>
      <c r="E20" s="176">
        <v>53182000</v>
      </c>
      <c r="F20" s="176">
        <v>64585000</v>
      </c>
      <c r="G20" s="176">
        <v>55913000</v>
      </c>
      <c r="H20" s="176">
        <v>56816000</v>
      </c>
      <c r="I20" s="215">
        <v>54718000</v>
      </c>
    </row>
    <row r="21" spans="1:11" ht="16.7" customHeight="1" x14ac:dyDescent="0.2">
      <c r="A21" s="2"/>
      <c r="B21" s="96" t="s">
        <v>108</v>
      </c>
      <c r="C21" s="181">
        <v>488795000</v>
      </c>
      <c r="D21" s="181">
        <v>468378000</v>
      </c>
      <c r="E21" s="181">
        <v>432400000</v>
      </c>
      <c r="F21" s="181">
        <v>426071000</v>
      </c>
      <c r="G21" s="181">
        <v>440786000</v>
      </c>
      <c r="H21" s="181">
        <v>430289000</v>
      </c>
      <c r="I21" s="207">
        <v>412035000</v>
      </c>
    </row>
    <row r="22" spans="1:11" ht="6.6" customHeight="1" x14ac:dyDescent="0.2">
      <c r="A22" s="2"/>
      <c r="B22" s="97"/>
      <c r="C22" s="176"/>
      <c r="D22" s="176"/>
      <c r="E22" s="176"/>
      <c r="F22" s="176"/>
      <c r="G22" s="176"/>
      <c r="H22" s="176"/>
      <c r="I22" s="215"/>
    </row>
    <row r="23" spans="1:11" ht="16.7" customHeight="1" thickBot="1" x14ac:dyDescent="0.25">
      <c r="A23" s="2"/>
      <c r="B23" s="98" t="s">
        <v>109</v>
      </c>
      <c r="C23" s="181">
        <v>795891000</v>
      </c>
      <c r="D23" s="181">
        <v>771030000</v>
      </c>
      <c r="E23" s="181">
        <v>726340000</v>
      </c>
      <c r="F23" s="181">
        <v>713574000</v>
      </c>
      <c r="G23" s="181">
        <v>724418000</v>
      </c>
      <c r="H23" s="181">
        <v>721862000</v>
      </c>
      <c r="I23" s="207">
        <v>705555000</v>
      </c>
    </row>
    <row r="24" spans="1:11" ht="6.6" customHeight="1" x14ac:dyDescent="0.2">
      <c r="A24" s="2"/>
      <c r="B24" s="99"/>
      <c r="C24" s="235"/>
      <c r="D24" s="235"/>
      <c r="E24" s="235"/>
      <c r="F24" s="235"/>
      <c r="G24" s="235"/>
      <c r="H24" s="235"/>
      <c r="I24" s="246"/>
    </row>
    <row r="25" spans="1:11" ht="16.7" customHeight="1" x14ac:dyDescent="0.2">
      <c r="A25" s="2"/>
      <c r="B25" s="95" t="s">
        <v>110</v>
      </c>
      <c r="C25" s="181">
        <v>181588000</v>
      </c>
      <c r="D25" s="181">
        <v>159654000</v>
      </c>
      <c r="E25" s="181">
        <v>143086000</v>
      </c>
      <c r="F25" s="181">
        <v>141060000</v>
      </c>
      <c r="G25" s="181">
        <v>138847000</v>
      </c>
      <c r="H25" s="181">
        <v>142991000</v>
      </c>
      <c r="I25" s="207">
        <v>119701000</v>
      </c>
    </row>
    <row r="26" spans="1:11" ht="6.6" customHeight="1" x14ac:dyDescent="0.2">
      <c r="A26" s="2"/>
      <c r="B26" s="100"/>
      <c r="C26" s="168"/>
      <c r="D26" s="168"/>
      <c r="E26" s="168"/>
      <c r="F26" s="168"/>
      <c r="G26" s="168"/>
      <c r="H26" s="168"/>
      <c r="I26" s="206"/>
    </row>
    <row r="27" spans="1:11" ht="16.7" customHeight="1" x14ac:dyDescent="0.2">
      <c r="A27" s="2"/>
      <c r="B27" s="92" t="s">
        <v>111</v>
      </c>
      <c r="C27" s="168">
        <v>38441000</v>
      </c>
      <c r="D27" s="168">
        <v>39041000</v>
      </c>
      <c r="E27" s="168">
        <v>37852000</v>
      </c>
      <c r="F27" s="168">
        <v>35575000</v>
      </c>
      <c r="G27" s="168">
        <v>34552000</v>
      </c>
      <c r="H27" s="168">
        <v>32062000</v>
      </c>
      <c r="I27" s="206">
        <v>32573000</v>
      </c>
    </row>
    <row r="28" spans="1:11" ht="16.7" customHeight="1" x14ac:dyDescent="0.2">
      <c r="A28" s="2"/>
      <c r="B28" s="92" t="s">
        <v>112</v>
      </c>
      <c r="C28" s="168">
        <v>1040000</v>
      </c>
      <c r="D28" s="168">
        <v>1403000</v>
      </c>
      <c r="E28" s="168">
        <v>757000</v>
      </c>
      <c r="F28" s="168">
        <v>354000</v>
      </c>
      <c r="G28" s="168"/>
      <c r="H28" s="168"/>
      <c r="I28" s="206"/>
    </row>
    <row r="29" spans="1:11" ht="16.7" customHeight="1" x14ac:dyDescent="0.2">
      <c r="A29" s="2"/>
      <c r="B29" s="92" t="s">
        <v>113</v>
      </c>
      <c r="C29" s="168">
        <v>14841000</v>
      </c>
      <c r="D29" s="168">
        <v>15059000</v>
      </c>
      <c r="E29" s="168">
        <v>13486000</v>
      </c>
      <c r="F29" s="168">
        <v>13258000</v>
      </c>
      <c r="G29" s="168">
        <v>13516000</v>
      </c>
      <c r="H29" s="168">
        <v>13078000</v>
      </c>
      <c r="I29" s="206">
        <v>12552000</v>
      </c>
    </row>
    <row r="30" spans="1:11" ht="16.7" customHeight="1" x14ac:dyDescent="0.2">
      <c r="A30" s="2"/>
      <c r="B30" s="93" t="s">
        <v>46</v>
      </c>
      <c r="C30" s="176">
        <v>267059000</v>
      </c>
      <c r="D30" s="176">
        <v>271722000</v>
      </c>
      <c r="E30" s="176">
        <v>298202000</v>
      </c>
      <c r="F30" s="176">
        <v>293048000</v>
      </c>
      <c r="G30" s="176">
        <v>285782000</v>
      </c>
      <c r="H30" s="176">
        <v>289924000</v>
      </c>
      <c r="I30" s="215">
        <v>290145000</v>
      </c>
    </row>
    <row r="31" spans="1:11" ht="16.7" customHeight="1" x14ac:dyDescent="0.2">
      <c r="A31" s="2"/>
      <c r="B31" s="96" t="s">
        <v>114</v>
      </c>
      <c r="C31" s="181">
        <v>321381000</v>
      </c>
      <c r="D31" s="181">
        <v>327225000</v>
      </c>
      <c r="E31" s="181">
        <v>350297000</v>
      </c>
      <c r="F31" s="181">
        <v>342235000</v>
      </c>
      <c r="G31" s="181">
        <v>333850000</v>
      </c>
      <c r="H31" s="181">
        <v>335064000</v>
      </c>
      <c r="I31" s="207">
        <v>335270000</v>
      </c>
    </row>
    <row r="32" spans="1:11" ht="6.6" customHeight="1" x14ac:dyDescent="0.2">
      <c r="A32" s="2"/>
      <c r="B32" s="100"/>
      <c r="C32" s="168"/>
      <c r="D32" s="168"/>
      <c r="E32" s="168"/>
      <c r="F32" s="168"/>
      <c r="G32" s="168"/>
      <c r="H32" s="168"/>
      <c r="I32" s="206"/>
    </row>
    <row r="33" spans="1:18" ht="16.7" customHeight="1" x14ac:dyDescent="0.2">
      <c r="A33" s="2"/>
      <c r="B33" s="92" t="s">
        <v>115</v>
      </c>
      <c r="C33" s="168">
        <v>21168000</v>
      </c>
      <c r="D33" s="168">
        <v>17794000</v>
      </c>
      <c r="E33" s="168">
        <v>11399000</v>
      </c>
      <c r="F33" s="168">
        <v>17405000</v>
      </c>
      <c r="G33" s="168">
        <v>21168000</v>
      </c>
      <c r="H33" s="168">
        <v>15019000</v>
      </c>
      <c r="I33" s="206">
        <v>14713000</v>
      </c>
    </row>
    <row r="34" spans="1:18" ht="16.7" customHeight="1" x14ac:dyDescent="0.2">
      <c r="A34" s="2"/>
      <c r="B34" s="92" t="s">
        <v>111</v>
      </c>
      <c r="C34" s="168">
        <v>8272000</v>
      </c>
      <c r="D34" s="168">
        <v>8038000</v>
      </c>
      <c r="E34" s="168">
        <v>9077000</v>
      </c>
      <c r="F34" s="168">
        <v>8992000</v>
      </c>
      <c r="G34" s="168">
        <v>8964000</v>
      </c>
      <c r="H34" s="168">
        <v>9325000</v>
      </c>
      <c r="I34" s="206">
        <v>8524000</v>
      </c>
    </row>
    <row r="35" spans="1:18" ht="16.7" customHeight="1" x14ac:dyDescent="0.2">
      <c r="A35" s="2"/>
      <c r="B35" s="92" t="s">
        <v>113</v>
      </c>
      <c r="C35" s="168">
        <v>10879000</v>
      </c>
      <c r="D35" s="168">
        <v>7283000</v>
      </c>
      <c r="E35" s="168">
        <v>7317000</v>
      </c>
      <c r="F35" s="168">
        <v>7500000</v>
      </c>
      <c r="G35" s="168">
        <v>6883000</v>
      </c>
      <c r="H35" s="168">
        <v>6104000</v>
      </c>
      <c r="I35" s="206">
        <v>31211000</v>
      </c>
    </row>
    <row r="36" spans="1:18" ht="16.7" customHeight="1" x14ac:dyDescent="0.2">
      <c r="A36" s="2"/>
      <c r="B36" s="92" t="s">
        <v>46</v>
      </c>
      <c r="C36" s="168">
        <v>166171000</v>
      </c>
      <c r="D36" s="168">
        <v>170453000</v>
      </c>
      <c r="E36" s="168">
        <v>138431000</v>
      </c>
      <c r="F36" s="168">
        <v>134477000</v>
      </c>
      <c r="G36" s="168">
        <v>146701000</v>
      </c>
      <c r="H36" s="168">
        <v>144497000</v>
      </c>
      <c r="I36" s="206">
        <v>131203000</v>
      </c>
    </row>
    <row r="37" spans="1:18" ht="16.7" customHeight="1" x14ac:dyDescent="0.2">
      <c r="A37" s="2"/>
      <c r="B37" s="92" t="s">
        <v>116</v>
      </c>
      <c r="C37" s="168">
        <v>17078000</v>
      </c>
      <c r="D37" s="168">
        <v>15731000</v>
      </c>
      <c r="E37" s="168">
        <v>13494000</v>
      </c>
      <c r="F37" s="168">
        <v>12852000</v>
      </c>
      <c r="G37" s="168">
        <v>14282000</v>
      </c>
      <c r="H37" s="168">
        <v>12527000</v>
      </c>
      <c r="I37" s="206">
        <v>13891000</v>
      </c>
    </row>
    <row r="38" spans="1:18" ht="16.7" customHeight="1" x14ac:dyDescent="0.2">
      <c r="A38" s="2"/>
      <c r="B38" s="92" t="s">
        <v>117</v>
      </c>
      <c r="C38" s="168">
        <v>1594000</v>
      </c>
      <c r="D38" s="168">
        <v>1812000</v>
      </c>
      <c r="E38" s="168">
        <v>2836000</v>
      </c>
      <c r="F38" s="168">
        <v>2695000</v>
      </c>
      <c r="G38" s="168">
        <v>1881000</v>
      </c>
      <c r="H38" s="168">
        <v>2155000</v>
      </c>
      <c r="I38" s="206">
        <v>1989000</v>
      </c>
    </row>
    <row r="39" spans="1:18" ht="16.7" customHeight="1" x14ac:dyDescent="0.2">
      <c r="A39" s="2"/>
      <c r="B39" s="93" t="s">
        <v>118</v>
      </c>
      <c r="C39" s="176">
        <v>67760000</v>
      </c>
      <c r="D39" s="176">
        <v>63040000</v>
      </c>
      <c r="E39" s="176">
        <v>50403000</v>
      </c>
      <c r="F39" s="176">
        <v>46358000</v>
      </c>
      <c r="G39" s="176">
        <v>51842000</v>
      </c>
      <c r="H39" s="176">
        <v>54180000</v>
      </c>
      <c r="I39" s="215">
        <v>49053000</v>
      </c>
    </row>
    <row r="40" spans="1:18" ht="16.7" customHeight="1" x14ac:dyDescent="0.2">
      <c r="A40" s="2"/>
      <c r="B40" s="96" t="s">
        <v>119</v>
      </c>
      <c r="C40" s="181">
        <v>292922000</v>
      </c>
      <c r="D40" s="181">
        <v>284151000</v>
      </c>
      <c r="E40" s="181">
        <v>232957000</v>
      </c>
      <c r="F40" s="181">
        <v>230279000</v>
      </c>
      <c r="G40" s="181">
        <v>251721000</v>
      </c>
      <c r="H40" s="181">
        <v>243807000</v>
      </c>
      <c r="I40" s="207">
        <v>250584000</v>
      </c>
    </row>
    <row r="41" spans="1:18" ht="6.6" customHeight="1" x14ac:dyDescent="0.2">
      <c r="A41" s="2"/>
      <c r="B41" s="101"/>
      <c r="C41" s="176"/>
      <c r="D41" s="176"/>
      <c r="E41" s="176"/>
      <c r="F41" s="176"/>
      <c r="G41" s="176"/>
      <c r="H41" s="176"/>
      <c r="I41" s="215"/>
    </row>
    <row r="42" spans="1:18" ht="16.7" customHeight="1" thickBot="1" x14ac:dyDescent="0.25">
      <c r="A42" s="2"/>
      <c r="B42" s="102" t="s">
        <v>120</v>
      </c>
      <c r="C42" s="181">
        <v>795891000</v>
      </c>
      <c r="D42" s="181">
        <v>771030000</v>
      </c>
      <c r="E42" s="181">
        <v>726340000</v>
      </c>
      <c r="F42" s="181">
        <v>713574000</v>
      </c>
      <c r="G42" s="181">
        <v>724418000</v>
      </c>
      <c r="H42" s="181">
        <v>721862000</v>
      </c>
      <c r="I42" s="207">
        <v>705555000</v>
      </c>
    </row>
    <row r="43" spans="1:18" ht="16.7" customHeight="1" x14ac:dyDescent="0.2">
      <c r="A43" s="2"/>
      <c r="B43" s="99"/>
      <c r="C43" s="235"/>
      <c r="D43" s="235"/>
      <c r="E43" s="235"/>
      <c r="F43" s="235"/>
      <c r="G43" s="235"/>
      <c r="H43" s="235"/>
      <c r="I43" s="235"/>
    </row>
    <row r="44" spans="1:18" ht="16.7" customHeight="1" x14ac:dyDescent="0.2">
      <c r="A44" s="2"/>
      <c r="B44" s="95"/>
      <c r="C44" s="236"/>
      <c r="D44" s="236"/>
      <c r="E44" s="236"/>
      <c r="F44" s="236"/>
      <c r="G44" s="236"/>
      <c r="H44" s="236"/>
      <c r="I44" s="236"/>
    </row>
    <row r="45" spans="1:18" ht="16.7" customHeight="1" x14ac:dyDescent="0.2">
      <c r="A45" s="2"/>
      <c r="B45" s="82" t="s">
        <v>121</v>
      </c>
      <c r="C45" s="236"/>
      <c r="D45" s="236"/>
      <c r="E45" s="236"/>
      <c r="F45" s="236"/>
      <c r="G45" s="236"/>
      <c r="H45" s="236"/>
      <c r="I45" s="236"/>
    </row>
    <row r="46" spans="1:18" ht="16.7" customHeight="1" thickBot="1" x14ac:dyDescent="0.25">
      <c r="A46" s="2"/>
      <c r="B46" s="100" t="s">
        <v>122</v>
      </c>
      <c r="C46" s="245"/>
      <c r="D46" s="245"/>
      <c r="E46" s="245"/>
      <c r="F46" s="245"/>
      <c r="G46" s="245"/>
      <c r="H46" s="245"/>
      <c r="I46" s="245"/>
    </row>
    <row r="47" spans="1:18" ht="16.7" customHeight="1" x14ac:dyDescent="0.2">
      <c r="A47" s="2"/>
      <c r="B47" s="41" t="s">
        <v>47</v>
      </c>
      <c r="C47" s="168">
        <v>431791000</v>
      </c>
      <c r="D47" s="168">
        <v>427554000</v>
      </c>
      <c r="E47" s="168">
        <v>429216000</v>
      </c>
      <c r="F47" s="168">
        <v>420649000</v>
      </c>
      <c r="G47" s="168">
        <v>429538000</v>
      </c>
      <c r="H47" s="168">
        <v>432459000</v>
      </c>
      <c r="I47" s="206">
        <v>423407000</v>
      </c>
      <c r="K47" s="1"/>
      <c r="L47" s="1"/>
      <c r="M47" s="1"/>
      <c r="N47" s="1"/>
      <c r="O47" s="1"/>
      <c r="P47" s="1"/>
      <c r="Q47" s="1"/>
      <c r="R47" s="1"/>
    </row>
    <row r="48" spans="1:18" ht="16.7" customHeight="1" x14ac:dyDescent="0.2">
      <c r="A48" s="2"/>
      <c r="B48" s="54" t="s">
        <v>48</v>
      </c>
      <c r="C48" s="168">
        <v>10250000</v>
      </c>
      <c r="D48" s="168">
        <v>21018000</v>
      </c>
      <c r="E48" s="168">
        <v>20519000</v>
      </c>
      <c r="F48" s="168">
        <v>22537000</v>
      </c>
      <c r="G48" s="168">
        <v>19231000</v>
      </c>
      <c r="H48" s="168">
        <v>17714000</v>
      </c>
      <c r="I48" s="206">
        <v>16353000</v>
      </c>
      <c r="K48" s="1"/>
      <c r="L48" s="1"/>
      <c r="M48" s="1"/>
      <c r="N48" s="1"/>
      <c r="O48" s="1"/>
      <c r="P48" s="1"/>
      <c r="Q48" s="1"/>
      <c r="R48" s="1"/>
    </row>
    <row r="49" spans="1:18" ht="16.7" customHeight="1" x14ac:dyDescent="0.2">
      <c r="A49" s="2"/>
      <c r="B49" s="85" t="s">
        <v>12</v>
      </c>
      <c r="C49" s="176">
        <v>19620000</v>
      </c>
      <c r="D49" s="176">
        <v>18728000</v>
      </c>
      <c r="E49" s="176">
        <v>19849000</v>
      </c>
      <c r="F49" s="176">
        <v>21386000</v>
      </c>
      <c r="G49" s="176">
        <v>20783000</v>
      </c>
      <c r="H49" s="176">
        <v>19658000</v>
      </c>
      <c r="I49" s="215">
        <v>20074000</v>
      </c>
      <c r="K49" s="1"/>
      <c r="L49" s="1"/>
      <c r="M49" s="1"/>
      <c r="N49" s="1"/>
      <c r="O49" s="1"/>
      <c r="P49" s="1"/>
      <c r="Q49" s="1"/>
      <c r="R49" s="1"/>
    </row>
    <row r="50" spans="1:18" ht="16.7" customHeight="1" thickBot="1" x14ac:dyDescent="0.25">
      <c r="A50" s="2"/>
      <c r="B50" s="104" t="s">
        <v>49</v>
      </c>
      <c r="C50" s="181">
        <v>461661000</v>
      </c>
      <c r="D50" s="181">
        <v>467300000</v>
      </c>
      <c r="E50" s="181">
        <v>469584000</v>
      </c>
      <c r="F50" s="181">
        <v>464572000</v>
      </c>
      <c r="G50" s="181">
        <v>469552000</v>
      </c>
      <c r="H50" s="181">
        <v>469831000</v>
      </c>
      <c r="I50" s="207">
        <v>459834000</v>
      </c>
      <c r="K50" s="1"/>
      <c r="L50" s="1"/>
      <c r="M50" s="1"/>
      <c r="N50" s="1"/>
      <c r="O50" s="1"/>
      <c r="P50" s="1"/>
      <c r="Q50" s="1"/>
      <c r="R50" s="1"/>
    </row>
    <row r="51" spans="1:18" ht="6.6" customHeight="1" x14ac:dyDescent="0.2">
      <c r="A51" s="2"/>
      <c r="B51" s="41"/>
      <c r="C51" s="235"/>
      <c r="D51" s="235"/>
      <c r="E51" s="235"/>
      <c r="F51" s="235"/>
      <c r="G51" s="235"/>
      <c r="H51" s="235"/>
      <c r="I51" s="246"/>
    </row>
    <row r="52" spans="1:18" ht="16.7" customHeight="1" x14ac:dyDescent="0.2">
      <c r="A52" s="2"/>
      <c r="B52" s="54" t="s">
        <v>47</v>
      </c>
      <c r="C52" s="168">
        <v>-26997000</v>
      </c>
      <c r="D52" s="168">
        <v>-21556000</v>
      </c>
      <c r="E52" s="168">
        <v>-29392000</v>
      </c>
      <c r="F52" s="168">
        <v>-30276000</v>
      </c>
      <c r="G52" s="168">
        <v>-31627000</v>
      </c>
      <c r="H52" s="168">
        <v>-30894000</v>
      </c>
      <c r="I52" s="206">
        <v>-32957000</v>
      </c>
    </row>
    <row r="53" spans="1:18" ht="16.7" customHeight="1" x14ac:dyDescent="0.2">
      <c r="A53" s="2"/>
      <c r="B53" s="85" t="s">
        <v>48</v>
      </c>
      <c r="C53" s="176">
        <v>-1434000</v>
      </c>
      <c r="D53" s="176">
        <v>-3569000</v>
      </c>
      <c r="E53" s="176">
        <v>-3559000</v>
      </c>
      <c r="F53" s="176">
        <v>-6771000</v>
      </c>
      <c r="G53" s="176">
        <v>-5442000</v>
      </c>
      <c r="H53" s="176">
        <v>-4516000</v>
      </c>
      <c r="I53" s="215">
        <v>-5529000</v>
      </c>
    </row>
    <row r="54" spans="1:18" ht="16.7" customHeight="1" x14ac:dyDescent="0.2">
      <c r="B54" s="94" t="s">
        <v>123</v>
      </c>
      <c r="C54" s="181">
        <v>-28431000</v>
      </c>
      <c r="D54" s="181">
        <v>-25125000</v>
      </c>
      <c r="E54" s="181">
        <v>-32951000</v>
      </c>
      <c r="F54" s="181">
        <v>-37047000</v>
      </c>
      <c r="G54" s="181">
        <v>-37069000</v>
      </c>
      <c r="H54" s="181">
        <v>-35410000</v>
      </c>
      <c r="I54" s="207">
        <v>-38486000</v>
      </c>
    </row>
    <row r="55" spans="1:18" ht="6.6" customHeight="1" x14ac:dyDescent="0.2">
      <c r="B55" s="54"/>
      <c r="C55" s="168"/>
      <c r="D55" s="168"/>
      <c r="E55" s="168"/>
      <c r="F55" s="168"/>
      <c r="G55" s="168"/>
      <c r="H55" s="168"/>
      <c r="I55" s="206"/>
    </row>
    <row r="56" spans="1:18" ht="16.7" customHeight="1" x14ac:dyDescent="0.2">
      <c r="B56" s="54" t="s">
        <v>47</v>
      </c>
      <c r="C56" s="168">
        <v>404794000</v>
      </c>
      <c r="D56" s="168">
        <v>405998000</v>
      </c>
      <c r="E56" s="168">
        <v>399824000</v>
      </c>
      <c r="F56" s="168">
        <v>390373000</v>
      </c>
      <c r="G56" s="168">
        <v>397911000</v>
      </c>
      <c r="H56" s="168">
        <v>401565000</v>
      </c>
      <c r="I56" s="206">
        <v>390450000</v>
      </c>
    </row>
    <row r="57" spans="1:18" ht="16.7" customHeight="1" x14ac:dyDescent="0.2">
      <c r="B57" s="54" t="s">
        <v>48</v>
      </c>
      <c r="C57" s="168">
        <v>8816000</v>
      </c>
      <c r="D57" s="168">
        <v>17449000</v>
      </c>
      <c r="E57" s="168">
        <v>16960000</v>
      </c>
      <c r="F57" s="168">
        <v>15766000</v>
      </c>
      <c r="G57" s="168">
        <v>13789000</v>
      </c>
      <c r="H57" s="168">
        <v>13198000</v>
      </c>
      <c r="I57" s="206">
        <v>10824000</v>
      </c>
    </row>
    <row r="58" spans="1:18" ht="16.7" customHeight="1" x14ac:dyDescent="0.2">
      <c r="B58" s="85" t="s">
        <v>12</v>
      </c>
      <c r="C58" s="176">
        <v>19620000</v>
      </c>
      <c r="D58" s="176">
        <v>18728000</v>
      </c>
      <c r="E58" s="176">
        <v>19849000</v>
      </c>
      <c r="F58" s="176">
        <v>21386000</v>
      </c>
      <c r="G58" s="176">
        <v>20783000</v>
      </c>
      <c r="H58" s="176">
        <v>19658000</v>
      </c>
      <c r="I58" s="215">
        <v>20074000</v>
      </c>
    </row>
    <row r="59" spans="1:18" ht="16.7" customHeight="1" thickBot="1" x14ac:dyDescent="0.25">
      <c r="B59" s="104" t="s">
        <v>124</v>
      </c>
      <c r="C59" s="181">
        <v>433230000</v>
      </c>
      <c r="D59" s="181">
        <v>442175000</v>
      </c>
      <c r="E59" s="181">
        <v>436633000</v>
      </c>
      <c r="F59" s="181">
        <v>427525000</v>
      </c>
      <c r="G59" s="181">
        <v>432483000</v>
      </c>
      <c r="H59" s="181">
        <v>434421000</v>
      </c>
      <c r="I59" s="207">
        <v>421348000</v>
      </c>
    </row>
    <row r="60" spans="1:18" ht="16.7" customHeight="1" x14ac:dyDescent="0.2">
      <c r="B60" s="41"/>
      <c r="C60" s="235"/>
      <c r="D60" s="235"/>
      <c r="E60" s="235"/>
      <c r="F60" s="235"/>
      <c r="G60" s="235"/>
      <c r="H60" s="235"/>
      <c r="I60" s="235"/>
    </row>
    <row r="61" spans="1:18" ht="16.7" customHeight="1" x14ac:dyDescent="0.2">
      <c r="B61" s="54"/>
      <c r="C61" s="236"/>
      <c r="D61" s="236"/>
      <c r="E61" s="236"/>
      <c r="F61" s="236"/>
      <c r="G61" s="236"/>
      <c r="H61" s="236"/>
      <c r="I61" s="236"/>
    </row>
    <row r="62" spans="1:18" ht="16.7" customHeight="1" thickBot="1" x14ac:dyDescent="0.25">
      <c r="B62" s="106" t="s">
        <v>125</v>
      </c>
      <c r="C62" s="245"/>
      <c r="D62" s="245"/>
      <c r="E62" s="245"/>
      <c r="F62" s="245"/>
      <c r="G62" s="245"/>
      <c r="H62" s="245"/>
      <c r="I62" s="245"/>
    </row>
    <row r="63" spans="1:18" ht="16.7" customHeight="1" x14ac:dyDescent="0.2">
      <c r="B63" s="41" t="s">
        <v>126</v>
      </c>
      <c r="C63" s="168">
        <v>87532000</v>
      </c>
      <c r="D63" s="168">
        <v>59632000</v>
      </c>
      <c r="E63" s="168">
        <v>53182000</v>
      </c>
      <c r="F63" s="168">
        <v>64585000</v>
      </c>
      <c r="G63" s="168">
        <v>55913000</v>
      </c>
      <c r="H63" s="168">
        <v>56816000</v>
      </c>
      <c r="I63" s="206">
        <v>54718000</v>
      </c>
    </row>
    <row r="64" spans="1:18" ht="16.7" customHeight="1" x14ac:dyDescent="0.2">
      <c r="B64" s="85" t="s">
        <v>127</v>
      </c>
      <c r="C64" s="176">
        <v>227662000</v>
      </c>
      <c r="D64" s="176">
        <v>224225000</v>
      </c>
      <c r="E64" s="176">
        <v>204941000</v>
      </c>
      <c r="F64" s="176">
        <v>205868000</v>
      </c>
      <c r="G64" s="176">
        <v>207740000</v>
      </c>
      <c r="H64" s="176">
        <v>200336000</v>
      </c>
      <c r="I64" s="215">
        <v>211812000</v>
      </c>
    </row>
    <row r="65" spans="2:9" ht="16.7" customHeight="1" thickBot="1" x14ac:dyDescent="0.25">
      <c r="B65" s="104" t="s">
        <v>128</v>
      </c>
      <c r="C65" s="181">
        <v>315194000</v>
      </c>
      <c r="D65" s="181">
        <v>283857000</v>
      </c>
      <c r="E65" s="181">
        <v>258123000</v>
      </c>
      <c r="F65" s="181">
        <v>270453000</v>
      </c>
      <c r="G65" s="181">
        <v>263653000</v>
      </c>
      <c r="H65" s="181">
        <v>257152000</v>
      </c>
      <c r="I65" s="207">
        <v>266530000</v>
      </c>
    </row>
    <row r="66" spans="2:9" ht="16.7" customHeight="1" x14ac:dyDescent="0.2">
      <c r="B66" s="107"/>
      <c r="C66" s="107"/>
      <c r="D66" s="107"/>
      <c r="E66" s="107"/>
      <c r="F66" s="107"/>
      <c r="G66" s="107"/>
      <c r="H66" s="107"/>
      <c r="I66" s="108"/>
    </row>
    <row r="67" spans="2:9" ht="16.7" customHeight="1" x14ac:dyDescent="0.2"/>
  </sheetData>
  <mergeCells count="1">
    <mergeCell ref="B2:E2"/>
  </mergeCells>
  <pageMargins left="0.75" right="0.75" top="1" bottom="1" header="0.5" footer="0.5"/>
  <customProperties>
    <customPr name="_pios_id" r:id="rId1"/>
    <customPr name="EpmWorksheetKeyString_GUID" r:id="rId2"/>
  </customProperties>
  <ignoredErrors>
    <ignoredError sqref="C5:I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5"/>
  <sheetViews>
    <sheetView showGridLines="0" showRuler="0" workbookViewId="0"/>
  </sheetViews>
  <sheetFormatPr defaultColWidth="13.28515625" defaultRowHeight="12.75" x14ac:dyDescent="0.2"/>
  <cols>
    <col min="2" max="2" width="63.42578125" customWidth="1"/>
    <col min="3" max="8" width="12" customWidth="1"/>
    <col min="9" max="9" width="2.5703125" customWidth="1"/>
    <col min="11" max="11" width="2.28515625" customWidth="1"/>
  </cols>
  <sheetData>
    <row r="1" spans="1:12" ht="16.7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2" ht="23.25" customHeight="1" x14ac:dyDescent="0.3">
      <c r="A2" s="2"/>
      <c r="B2" s="303" t="s">
        <v>129</v>
      </c>
      <c r="C2" s="303"/>
      <c r="D2" s="303"/>
      <c r="E2" s="303"/>
      <c r="F2" s="303"/>
      <c r="G2" s="2"/>
      <c r="H2" s="2"/>
      <c r="I2" s="2"/>
    </row>
    <row r="3" spans="1:12" ht="16.7" customHeight="1" x14ac:dyDescent="0.2">
      <c r="A3" s="2"/>
      <c r="B3" s="4" t="str">
        <f>'1. Key figures table'!$B$3</f>
        <v>Second quarter and half year 2025 results</v>
      </c>
      <c r="C3" s="2"/>
      <c r="D3" s="2"/>
      <c r="E3" s="2"/>
      <c r="F3" s="2"/>
      <c r="G3" s="2"/>
      <c r="H3" s="2"/>
      <c r="I3" s="2"/>
      <c r="K3" s="1"/>
    </row>
    <row r="4" spans="1:12" ht="16.7" customHeight="1" thickBot="1" x14ac:dyDescent="0.25">
      <c r="A4" s="2"/>
      <c r="B4" s="5"/>
      <c r="C4" s="31"/>
      <c r="D4" s="31"/>
      <c r="E4" s="31"/>
      <c r="F4" s="31"/>
      <c r="G4" s="31"/>
      <c r="H4" s="31"/>
      <c r="I4" s="2"/>
      <c r="K4" s="1"/>
    </row>
    <row r="5" spans="1:12" ht="16.7" customHeight="1" thickBot="1" x14ac:dyDescent="0.25">
      <c r="A5" s="45"/>
      <c r="B5" s="109" t="s">
        <v>28</v>
      </c>
      <c r="C5" s="285" t="s">
        <v>52</v>
      </c>
      <c r="D5" s="286" t="s">
        <v>5</v>
      </c>
      <c r="E5" s="286" t="s">
        <v>53</v>
      </c>
      <c r="F5" s="286" t="s">
        <v>54</v>
      </c>
      <c r="G5" s="286" t="s">
        <v>55</v>
      </c>
      <c r="H5" s="287" t="s">
        <v>4</v>
      </c>
      <c r="I5" s="2"/>
      <c r="J5" s="288" t="s">
        <v>7</v>
      </c>
      <c r="K5" s="1"/>
      <c r="L5" s="289" t="s">
        <v>8</v>
      </c>
    </row>
    <row r="6" spans="1:12" ht="16.7" customHeight="1" x14ac:dyDescent="0.2">
      <c r="A6" s="2"/>
      <c r="B6" s="247" t="s">
        <v>34</v>
      </c>
      <c r="C6" s="290">
        <v>-4914000</v>
      </c>
      <c r="D6" s="168">
        <v>-5198000</v>
      </c>
      <c r="E6" s="168">
        <v>-4109000</v>
      </c>
      <c r="F6" s="168">
        <v>-6069000</v>
      </c>
      <c r="G6" s="168">
        <v>5717000</v>
      </c>
      <c r="H6" s="206">
        <v>-19816000</v>
      </c>
      <c r="I6" s="2"/>
      <c r="J6" s="209">
        <v>-14099000</v>
      </c>
      <c r="K6" s="1"/>
      <c r="L6" s="212">
        <v>-10112000</v>
      </c>
    </row>
    <row r="7" spans="1:12" ht="16.7" customHeight="1" x14ac:dyDescent="0.2">
      <c r="A7" s="2"/>
      <c r="B7" s="248" t="s">
        <v>130</v>
      </c>
      <c r="C7" s="168">
        <v>883000</v>
      </c>
      <c r="D7" s="168">
        <v>568000</v>
      </c>
      <c r="E7" s="168">
        <v>-854000</v>
      </c>
      <c r="F7" s="168">
        <v>-50000</v>
      </c>
      <c r="G7" s="168">
        <v>-729000</v>
      </c>
      <c r="H7" s="206">
        <v>-1705000</v>
      </c>
      <c r="I7" s="2"/>
      <c r="J7" s="209">
        <v>-2434000</v>
      </c>
      <c r="K7" s="1"/>
      <c r="L7" s="212">
        <v>1451000</v>
      </c>
    </row>
    <row r="8" spans="1:12" ht="16.7" customHeight="1" x14ac:dyDescent="0.2">
      <c r="A8" s="2"/>
      <c r="B8" s="248" t="s">
        <v>35</v>
      </c>
      <c r="C8" s="168">
        <v>8905000</v>
      </c>
      <c r="D8" s="168">
        <v>8870000</v>
      </c>
      <c r="E8" s="168">
        <v>8855000</v>
      </c>
      <c r="F8" s="168">
        <v>8923000</v>
      </c>
      <c r="G8" s="168">
        <v>4616000</v>
      </c>
      <c r="H8" s="206">
        <v>4515000</v>
      </c>
      <c r="I8" s="2"/>
      <c r="J8" s="209">
        <v>9131000</v>
      </c>
      <c r="K8" s="1"/>
      <c r="L8" s="212">
        <v>17775000</v>
      </c>
    </row>
    <row r="9" spans="1:12" ht="16.7" customHeight="1" x14ac:dyDescent="0.2">
      <c r="A9" s="2"/>
      <c r="B9" s="248" t="s">
        <v>131</v>
      </c>
      <c r="C9" s="168">
        <v>-371000</v>
      </c>
      <c r="D9" s="168">
        <v>-1513000</v>
      </c>
      <c r="E9" s="168">
        <v>-118000</v>
      </c>
      <c r="F9" s="168">
        <v>-4117000</v>
      </c>
      <c r="G9" s="168">
        <v>-1155000</v>
      </c>
      <c r="H9" s="206">
        <v>24276000</v>
      </c>
      <c r="I9" s="2"/>
      <c r="J9" s="209">
        <v>23121000</v>
      </c>
      <c r="K9" s="1"/>
      <c r="L9" s="212">
        <v>-1884000</v>
      </c>
    </row>
    <row r="10" spans="1:12" ht="16.7" customHeight="1" x14ac:dyDescent="0.2">
      <c r="A10" s="2"/>
      <c r="B10" s="248" t="s">
        <v>36</v>
      </c>
      <c r="C10" s="168">
        <v>2786000</v>
      </c>
      <c r="D10" s="168">
        <v>3651000</v>
      </c>
      <c r="E10" s="168">
        <v>3606000</v>
      </c>
      <c r="F10" s="168">
        <v>1109000</v>
      </c>
      <c r="G10" s="168">
        <v>2921000</v>
      </c>
      <c r="H10" s="206">
        <v>3299000</v>
      </c>
      <c r="I10" s="2"/>
      <c r="J10" s="209">
        <v>6220000</v>
      </c>
      <c r="K10" s="1"/>
      <c r="L10" s="212">
        <v>6437000</v>
      </c>
    </row>
    <row r="11" spans="1:12" ht="16.7" hidden="1" customHeight="1" x14ac:dyDescent="0.2">
      <c r="A11" s="125"/>
      <c r="B11" s="248" t="s">
        <v>132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206">
        <v>0</v>
      </c>
      <c r="I11" s="2"/>
      <c r="J11" s="209">
        <v>0</v>
      </c>
      <c r="K11" s="1"/>
      <c r="L11" s="212">
        <v>0</v>
      </c>
    </row>
    <row r="12" spans="1:12" ht="16.7" customHeight="1" x14ac:dyDescent="0.2">
      <c r="A12" s="125"/>
      <c r="B12" s="248" t="s">
        <v>133</v>
      </c>
      <c r="C12" s="168"/>
      <c r="D12" s="168"/>
      <c r="E12" s="168"/>
      <c r="F12" s="168"/>
      <c r="G12" s="168"/>
      <c r="H12" s="206"/>
      <c r="I12" s="2"/>
      <c r="J12" s="209"/>
      <c r="K12" s="1"/>
      <c r="L12" s="212"/>
    </row>
    <row r="13" spans="1:12" ht="16.7" customHeight="1" x14ac:dyDescent="0.2">
      <c r="A13" s="2"/>
      <c r="B13" s="249" t="s">
        <v>134</v>
      </c>
      <c r="C13" s="168">
        <v>898000</v>
      </c>
      <c r="D13" s="168">
        <v>3563000</v>
      </c>
      <c r="E13" s="168">
        <v>-1917000</v>
      </c>
      <c r="F13" s="168">
        <v>1272000</v>
      </c>
      <c r="G13" s="168">
        <v>813000</v>
      </c>
      <c r="H13" s="206">
        <v>2054000</v>
      </c>
      <c r="I13" s="2"/>
      <c r="J13" s="209">
        <v>2867000</v>
      </c>
      <c r="K13" s="1"/>
      <c r="L13" s="212">
        <v>4461000</v>
      </c>
    </row>
    <row r="14" spans="1:12" ht="16.7" customHeight="1" x14ac:dyDescent="0.2">
      <c r="A14" s="2"/>
      <c r="B14" s="249" t="s">
        <v>135</v>
      </c>
      <c r="C14" s="168">
        <v>-12084000</v>
      </c>
      <c r="D14" s="168">
        <v>11394000</v>
      </c>
      <c r="E14" s="168">
        <v>18496000</v>
      </c>
      <c r="F14" s="168">
        <v>-22960000</v>
      </c>
      <c r="G14" s="168">
        <v>-1435000</v>
      </c>
      <c r="H14" s="206">
        <v>28947000</v>
      </c>
      <c r="I14" s="2"/>
      <c r="J14" s="209">
        <v>27512000</v>
      </c>
      <c r="K14" s="1"/>
      <c r="L14" s="212">
        <v>-690000</v>
      </c>
    </row>
    <row r="15" spans="1:12" ht="16.7" customHeight="1" x14ac:dyDescent="0.25">
      <c r="A15" s="2"/>
      <c r="B15" s="291" t="s">
        <v>236</v>
      </c>
      <c r="C15" s="176">
        <v>-4627000</v>
      </c>
      <c r="D15" s="176">
        <v>-25884000</v>
      </c>
      <c r="E15" s="176">
        <v>-8288000</v>
      </c>
      <c r="F15" s="176">
        <v>19597000</v>
      </c>
      <c r="G15" s="176">
        <v>-3865000</v>
      </c>
      <c r="H15" s="215">
        <v>-17211000</v>
      </c>
      <c r="I15" s="2"/>
      <c r="J15" s="216">
        <v>-21076000</v>
      </c>
      <c r="K15" s="1"/>
      <c r="L15" s="217">
        <v>-30511000</v>
      </c>
    </row>
    <row r="16" spans="1:12" ht="16.7" customHeight="1" thickBot="1" x14ac:dyDescent="0.25">
      <c r="A16" s="2"/>
      <c r="B16" s="250" t="s">
        <v>136</v>
      </c>
      <c r="C16" s="181">
        <v>-8524000</v>
      </c>
      <c r="D16" s="181">
        <v>-4549000</v>
      </c>
      <c r="E16" s="181">
        <v>15671000</v>
      </c>
      <c r="F16" s="181">
        <v>-2295000</v>
      </c>
      <c r="G16" s="181">
        <v>6883000</v>
      </c>
      <c r="H16" s="207">
        <v>24359000</v>
      </c>
      <c r="I16" s="2"/>
      <c r="J16" s="210">
        <v>31242000</v>
      </c>
      <c r="K16" s="1"/>
      <c r="L16" s="213">
        <v>-13073000</v>
      </c>
    </row>
    <row r="17" spans="1:13" ht="16.7" customHeight="1" x14ac:dyDescent="0.2">
      <c r="A17" s="2"/>
      <c r="B17" s="247"/>
      <c r="C17" s="235"/>
      <c r="D17" s="235"/>
      <c r="E17" s="235"/>
      <c r="F17" s="235"/>
      <c r="G17" s="235"/>
      <c r="H17" s="246"/>
      <c r="I17" s="2"/>
      <c r="J17" s="266"/>
      <c r="K17" s="1"/>
      <c r="L17" s="273"/>
    </row>
    <row r="18" spans="1:13" ht="16.7" customHeight="1" x14ac:dyDescent="0.2">
      <c r="A18" s="2"/>
      <c r="B18" s="248" t="s">
        <v>137</v>
      </c>
      <c r="C18" s="168">
        <v>2877000</v>
      </c>
      <c r="D18" s="168">
        <v>2617000</v>
      </c>
      <c r="E18" s="168">
        <v>2824000</v>
      </c>
      <c r="F18" s="168">
        <v>2564000</v>
      </c>
      <c r="G18" s="168">
        <v>1543000</v>
      </c>
      <c r="H18" s="206">
        <v>1779000</v>
      </c>
      <c r="I18" s="2"/>
      <c r="J18" s="209">
        <v>3322000</v>
      </c>
      <c r="K18" s="1"/>
      <c r="L18" s="212">
        <v>5494000</v>
      </c>
    </row>
    <row r="19" spans="1:13" ht="16.7" customHeight="1" x14ac:dyDescent="0.2">
      <c r="A19" s="2"/>
      <c r="B19" s="248" t="s">
        <v>138</v>
      </c>
      <c r="C19" s="168">
        <v>-484000</v>
      </c>
      <c r="D19" s="168">
        <v>-470000</v>
      </c>
      <c r="E19" s="168">
        <v>-1024000</v>
      </c>
      <c r="F19" s="168">
        <v>-447000</v>
      </c>
      <c r="G19" s="168">
        <v>-431000</v>
      </c>
      <c r="H19" s="206">
        <v>-419000</v>
      </c>
      <c r="I19" s="2"/>
      <c r="J19" s="209">
        <v>-850000</v>
      </c>
      <c r="K19" s="1"/>
      <c r="L19" s="212">
        <v>-954000</v>
      </c>
    </row>
    <row r="20" spans="1:13" ht="16.7" customHeight="1" x14ac:dyDescent="0.2">
      <c r="A20" s="2"/>
      <c r="B20" s="251" t="s">
        <v>139</v>
      </c>
      <c r="C20" s="176">
        <v>-2434000</v>
      </c>
      <c r="D20" s="176">
        <v>-1158000</v>
      </c>
      <c r="E20" s="176">
        <v>-1178000</v>
      </c>
      <c r="F20" s="176">
        <v>-2638000</v>
      </c>
      <c r="G20" s="176">
        <v>-2247000</v>
      </c>
      <c r="H20" s="215">
        <v>-3446000</v>
      </c>
      <c r="I20" s="2"/>
      <c r="J20" s="216">
        <v>-5693000</v>
      </c>
      <c r="K20" s="1"/>
      <c r="L20" s="217">
        <v>-3592000</v>
      </c>
    </row>
    <row r="21" spans="1:13" ht="16.7" customHeight="1" thickBot="1" x14ac:dyDescent="0.25">
      <c r="A21" s="2"/>
      <c r="B21" s="252" t="s">
        <v>140</v>
      </c>
      <c r="C21" s="181">
        <v>-8565000</v>
      </c>
      <c r="D21" s="181">
        <v>-3560000</v>
      </c>
      <c r="E21" s="181">
        <v>16293000</v>
      </c>
      <c r="F21" s="181">
        <v>-2816000</v>
      </c>
      <c r="G21" s="181">
        <v>5748000</v>
      </c>
      <c r="H21" s="207">
        <v>22273000</v>
      </c>
      <c r="I21" s="2"/>
      <c r="J21" s="210">
        <v>28021000</v>
      </c>
      <c r="K21" s="1"/>
      <c r="L21" s="213">
        <v>-12125000</v>
      </c>
    </row>
    <row r="22" spans="1:13" ht="16.7" customHeight="1" x14ac:dyDescent="0.2">
      <c r="A22" s="2"/>
      <c r="B22" s="253"/>
      <c r="C22" s="235"/>
      <c r="D22" s="235"/>
      <c r="E22" s="235"/>
      <c r="F22" s="235"/>
      <c r="G22" s="235"/>
      <c r="H22" s="246"/>
      <c r="I22" s="2"/>
      <c r="J22" s="266"/>
      <c r="K22" s="1"/>
      <c r="L22" s="273"/>
    </row>
    <row r="23" spans="1:13" ht="16.7" customHeight="1" x14ac:dyDescent="0.2">
      <c r="A23" s="2"/>
      <c r="B23" s="248" t="s">
        <v>141</v>
      </c>
      <c r="C23" s="168"/>
      <c r="D23" s="168"/>
      <c r="E23" s="168"/>
      <c r="F23" s="168"/>
      <c r="G23" s="168">
        <v>-7756000</v>
      </c>
      <c r="H23" s="206">
        <v>-7547000</v>
      </c>
      <c r="I23" s="2"/>
      <c r="J23" s="209">
        <v>-15303000</v>
      </c>
      <c r="K23" s="1"/>
      <c r="L23" s="212">
        <v>0</v>
      </c>
    </row>
    <row r="24" spans="1:13" ht="16.7" customHeight="1" x14ac:dyDescent="0.2">
      <c r="A24" s="2"/>
      <c r="B24" s="248" t="s">
        <v>142</v>
      </c>
      <c r="C24" s="168">
        <v>-851000</v>
      </c>
      <c r="D24" s="168">
        <v>-1123000</v>
      </c>
      <c r="E24" s="168">
        <v>-1309000</v>
      </c>
      <c r="F24" s="168">
        <v>-2293000</v>
      </c>
      <c r="G24" s="168">
        <v>-955000</v>
      </c>
      <c r="H24" s="206">
        <v>-863000</v>
      </c>
      <c r="I24" s="2"/>
      <c r="J24" s="209">
        <v>-1818000</v>
      </c>
      <c r="K24" s="1"/>
      <c r="L24" s="212">
        <v>-1974000</v>
      </c>
    </row>
    <row r="25" spans="1:13" ht="16.7" hidden="1" customHeight="1" x14ac:dyDescent="0.2">
      <c r="A25" s="2"/>
      <c r="B25" s="248" t="s">
        <v>143</v>
      </c>
      <c r="C25" s="254"/>
      <c r="D25" s="254"/>
      <c r="E25" s="254"/>
      <c r="F25" s="254"/>
      <c r="G25" s="254"/>
      <c r="H25" s="255"/>
      <c r="I25" s="2"/>
      <c r="J25" s="267"/>
      <c r="K25" s="1"/>
      <c r="L25" s="274"/>
    </row>
    <row r="26" spans="1:13" ht="16.7" hidden="1" customHeight="1" x14ac:dyDescent="0.2">
      <c r="A26" s="2"/>
      <c r="B26" s="248" t="s">
        <v>144</v>
      </c>
      <c r="C26" s="254"/>
      <c r="D26" s="254"/>
      <c r="E26" s="254"/>
      <c r="F26" s="254"/>
      <c r="G26" s="254"/>
      <c r="H26" s="255"/>
      <c r="I26" s="2"/>
      <c r="J26" s="267"/>
      <c r="K26" s="1"/>
      <c r="L26" s="274"/>
    </row>
    <row r="27" spans="1:13" ht="16.7" customHeight="1" x14ac:dyDescent="0.2">
      <c r="A27" s="2"/>
      <c r="B27" s="251" t="s">
        <v>145</v>
      </c>
      <c r="C27" s="176">
        <v>3437000</v>
      </c>
      <c r="D27" s="176">
        <v>19283000</v>
      </c>
      <c r="E27" s="176">
        <v>-926000</v>
      </c>
      <c r="F27" s="176">
        <v>-1873000</v>
      </c>
      <c r="G27" s="176">
        <v>7404000</v>
      </c>
      <c r="H27" s="215">
        <v>-11476000</v>
      </c>
      <c r="I27" s="2"/>
      <c r="J27" s="216">
        <v>-4072000</v>
      </c>
      <c r="K27" s="1"/>
      <c r="L27" s="217">
        <v>22720000</v>
      </c>
    </row>
    <row r="28" spans="1:13" ht="16.7" customHeight="1" thickBot="1" x14ac:dyDescent="0.25">
      <c r="A28" s="2"/>
      <c r="B28" s="252" t="s">
        <v>146</v>
      </c>
      <c r="C28" s="181">
        <v>2586000</v>
      </c>
      <c r="D28" s="181">
        <v>18160000</v>
      </c>
      <c r="E28" s="181">
        <v>-2235000</v>
      </c>
      <c r="F28" s="181">
        <v>-4166000</v>
      </c>
      <c r="G28" s="181">
        <v>-1307000</v>
      </c>
      <c r="H28" s="207">
        <v>-19886000</v>
      </c>
      <c r="I28" s="2"/>
      <c r="J28" s="210">
        <v>-21193000</v>
      </c>
      <c r="K28" s="1"/>
      <c r="L28" s="213">
        <v>20746000</v>
      </c>
    </row>
    <row r="29" spans="1:13" ht="16.7" customHeight="1" x14ac:dyDescent="0.2">
      <c r="A29" s="2"/>
      <c r="B29" s="253"/>
      <c r="C29" s="235"/>
      <c r="D29" s="235"/>
      <c r="E29" s="235"/>
      <c r="F29" s="235"/>
      <c r="G29" s="235"/>
      <c r="H29" s="246"/>
      <c r="I29" s="2"/>
      <c r="J29" s="266"/>
      <c r="K29" s="1"/>
      <c r="L29" s="273"/>
    </row>
    <row r="30" spans="1:13" ht="16.7" customHeight="1" x14ac:dyDescent="0.2">
      <c r="A30" s="2"/>
      <c r="B30" s="248" t="s">
        <v>147</v>
      </c>
      <c r="C30" s="168">
        <v>-2112000</v>
      </c>
      <c r="D30" s="168">
        <v>-2053000</v>
      </c>
      <c r="E30" s="168">
        <v>-2470000</v>
      </c>
      <c r="F30" s="168">
        <v>-2379000</v>
      </c>
      <c r="G30" s="168">
        <v>-2457000</v>
      </c>
      <c r="H30" s="206">
        <v>-2120000</v>
      </c>
      <c r="I30" s="2"/>
      <c r="J30" s="209">
        <v>-4577000</v>
      </c>
      <c r="K30" s="1"/>
      <c r="L30" s="212">
        <v>-4165000</v>
      </c>
    </row>
    <row r="31" spans="1:13" ht="16.7" customHeight="1" x14ac:dyDescent="0.2">
      <c r="A31" s="2"/>
      <c r="B31" s="251" t="s">
        <v>148</v>
      </c>
      <c r="C31" s="176">
        <v>-19920000</v>
      </c>
      <c r="D31" s="176">
        <v>-18892000</v>
      </c>
      <c r="E31" s="176"/>
      <c r="F31" s="14">
        <v>-68000</v>
      </c>
      <c r="G31" s="176"/>
      <c r="H31" s="215"/>
      <c r="I31" s="2"/>
      <c r="J31" s="216"/>
      <c r="K31" s="1"/>
      <c r="L31" s="217">
        <v>-38812000</v>
      </c>
      <c r="M31" s="1"/>
    </row>
    <row r="32" spans="1:13" ht="16.7" customHeight="1" thickBot="1" x14ac:dyDescent="0.25">
      <c r="A32" s="2"/>
      <c r="B32" s="252" t="s">
        <v>149</v>
      </c>
      <c r="C32" s="181">
        <v>-22032000</v>
      </c>
      <c r="D32" s="181">
        <v>-20945000</v>
      </c>
      <c r="E32" s="181">
        <v>-2470000</v>
      </c>
      <c r="F32" s="181">
        <v>-2447000</v>
      </c>
      <c r="G32" s="181">
        <v>-2457000</v>
      </c>
      <c r="H32" s="207">
        <v>-2120000</v>
      </c>
      <c r="I32" s="2"/>
      <c r="J32" s="210">
        <v>-4577000</v>
      </c>
      <c r="K32" s="1"/>
      <c r="L32" s="213">
        <v>-42977000</v>
      </c>
    </row>
    <row r="33" spans="1:12" ht="16.7" customHeight="1" x14ac:dyDescent="0.2">
      <c r="A33" s="2"/>
      <c r="B33" s="256"/>
      <c r="C33" s="263"/>
      <c r="D33" s="263"/>
      <c r="E33" s="263"/>
      <c r="F33" s="263"/>
      <c r="G33" s="263"/>
      <c r="H33" s="264"/>
      <c r="I33" s="2"/>
      <c r="J33" s="268"/>
      <c r="K33" s="1"/>
      <c r="L33" s="275"/>
    </row>
    <row r="34" spans="1:12" ht="16.7" customHeight="1" x14ac:dyDescent="0.2">
      <c r="A34" s="2"/>
      <c r="B34" s="257" t="s">
        <v>150</v>
      </c>
      <c r="C34" s="181">
        <v>-28011000</v>
      </c>
      <c r="D34" s="181">
        <v>-6345000</v>
      </c>
      <c r="E34" s="181">
        <v>11588000</v>
      </c>
      <c r="F34" s="181">
        <v>-9429000</v>
      </c>
      <c r="G34" s="181">
        <v>1984000</v>
      </c>
      <c r="H34" s="207">
        <v>267000</v>
      </c>
      <c r="I34" s="38"/>
      <c r="J34" s="210">
        <v>2251000</v>
      </c>
      <c r="K34" s="100"/>
      <c r="L34" s="213">
        <v>-34356000</v>
      </c>
    </row>
    <row r="35" spans="1:12" ht="16.7" customHeight="1" x14ac:dyDescent="0.2">
      <c r="A35" s="2"/>
      <c r="B35" s="248" t="s">
        <v>151</v>
      </c>
      <c r="C35" s="168">
        <v>87532000</v>
      </c>
      <c r="D35" s="168">
        <v>59632000</v>
      </c>
      <c r="E35" s="168">
        <v>53182000</v>
      </c>
      <c r="F35" s="168">
        <v>64585000</v>
      </c>
      <c r="G35" s="168">
        <v>55913000</v>
      </c>
      <c r="H35" s="206">
        <v>56816000</v>
      </c>
      <c r="I35" s="2"/>
      <c r="J35" s="209">
        <v>55913000</v>
      </c>
      <c r="K35" s="1"/>
      <c r="L35" s="212">
        <v>87532000</v>
      </c>
    </row>
    <row r="36" spans="1:12" ht="16.7" customHeight="1" x14ac:dyDescent="0.2">
      <c r="A36" s="2"/>
      <c r="B36" s="258" t="s">
        <v>152</v>
      </c>
      <c r="C36" s="176">
        <v>111000</v>
      </c>
      <c r="D36" s="176">
        <v>-105000</v>
      </c>
      <c r="E36" s="176">
        <v>-185000</v>
      </c>
      <c r="F36" s="176">
        <v>757000</v>
      </c>
      <c r="G36" s="176">
        <v>-1081000</v>
      </c>
      <c r="H36" s="215">
        <v>-2365000</v>
      </c>
      <c r="I36" s="2"/>
      <c r="J36" s="216">
        <v>-3446000</v>
      </c>
      <c r="K36" s="1"/>
      <c r="L36" s="217">
        <v>6000</v>
      </c>
    </row>
    <row r="37" spans="1:12" ht="16.7" customHeight="1" thickBot="1" x14ac:dyDescent="0.25">
      <c r="A37" s="2"/>
      <c r="B37" s="252" t="s">
        <v>126</v>
      </c>
      <c r="C37" s="181">
        <v>59632000</v>
      </c>
      <c r="D37" s="181">
        <v>53182000</v>
      </c>
      <c r="E37" s="181">
        <v>64585000</v>
      </c>
      <c r="F37" s="181">
        <v>55913000</v>
      </c>
      <c r="G37" s="181">
        <v>56816000</v>
      </c>
      <c r="H37" s="207">
        <v>54718000</v>
      </c>
      <c r="I37" s="2"/>
      <c r="J37" s="210">
        <v>54718000</v>
      </c>
      <c r="K37" s="1"/>
      <c r="L37" s="213">
        <v>53182000</v>
      </c>
    </row>
    <row r="38" spans="1:12" ht="16.7" customHeight="1" x14ac:dyDescent="0.2">
      <c r="A38" s="2"/>
      <c r="B38" s="259"/>
      <c r="C38" s="235"/>
      <c r="D38" s="235"/>
      <c r="E38" s="235"/>
      <c r="F38" s="235"/>
      <c r="G38" s="235"/>
      <c r="H38" s="246"/>
      <c r="I38" s="2"/>
      <c r="J38" s="266"/>
      <c r="K38" s="1"/>
      <c r="L38" s="273"/>
    </row>
    <row r="39" spans="1:12" ht="16.7" customHeight="1" x14ac:dyDescent="0.2">
      <c r="A39" s="2"/>
      <c r="B39" s="260" t="s">
        <v>153</v>
      </c>
      <c r="C39" s="261"/>
      <c r="D39" s="261"/>
      <c r="E39" s="261"/>
      <c r="F39" s="261"/>
      <c r="G39" s="261"/>
      <c r="H39" s="265"/>
      <c r="I39" s="2"/>
      <c r="J39" s="269"/>
      <c r="K39" s="1"/>
      <c r="L39" s="276"/>
    </row>
    <row r="40" spans="1:12" ht="16.7" customHeight="1" x14ac:dyDescent="0.2">
      <c r="A40" s="2"/>
      <c r="B40" s="251" t="s">
        <v>106</v>
      </c>
      <c r="C40" s="176">
        <v>224224900</v>
      </c>
      <c r="D40" s="176">
        <v>204941499</v>
      </c>
      <c r="E40" s="176">
        <v>205867900</v>
      </c>
      <c r="F40" s="176">
        <v>207740490</v>
      </c>
      <c r="G40" s="176">
        <v>200336000</v>
      </c>
      <c r="H40" s="215">
        <v>211812000</v>
      </c>
      <c r="I40" s="2"/>
      <c r="J40" s="216">
        <v>211812000</v>
      </c>
      <c r="K40" s="1"/>
      <c r="L40" s="217">
        <v>204941000</v>
      </c>
    </row>
    <row r="41" spans="1:12" ht="16.7" customHeight="1" thickBot="1" x14ac:dyDescent="0.25">
      <c r="A41" s="2"/>
      <c r="B41" s="250" t="s">
        <v>125</v>
      </c>
      <c r="C41" s="181">
        <v>283857000</v>
      </c>
      <c r="D41" s="181">
        <v>258123000</v>
      </c>
      <c r="E41" s="181">
        <v>270453000</v>
      </c>
      <c r="F41" s="181">
        <v>263653000</v>
      </c>
      <c r="G41" s="181">
        <v>257152000</v>
      </c>
      <c r="H41" s="207">
        <v>266530000</v>
      </c>
      <c r="I41" s="2"/>
      <c r="J41" s="210">
        <v>266530000</v>
      </c>
      <c r="K41" s="1"/>
      <c r="L41" s="213">
        <v>258123000</v>
      </c>
    </row>
    <row r="42" spans="1:12" ht="16.7" customHeight="1" x14ac:dyDescent="0.25">
      <c r="A42" s="2"/>
      <c r="B42" s="292" t="s">
        <v>237</v>
      </c>
      <c r="C42" s="42"/>
      <c r="D42" s="42"/>
      <c r="E42" s="47"/>
      <c r="F42" s="47"/>
      <c r="G42" s="47"/>
      <c r="H42" s="108"/>
      <c r="I42" s="45"/>
      <c r="J42" s="41"/>
      <c r="K42" s="1"/>
      <c r="L42" s="41"/>
    </row>
    <row r="43" spans="1:12" ht="16.7" customHeight="1" x14ac:dyDescent="0.2">
      <c r="A43" s="2"/>
      <c r="B43" s="92"/>
      <c r="C43" s="72"/>
      <c r="D43" s="72"/>
      <c r="E43" s="45"/>
      <c r="F43" s="45"/>
      <c r="G43" s="45"/>
      <c r="H43" s="103"/>
      <c r="I43" s="45"/>
    </row>
    <row r="44" spans="1:12" ht="16.7" customHeight="1" x14ac:dyDescent="0.2">
      <c r="A44" s="2"/>
      <c r="B44" s="117" t="s">
        <v>121</v>
      </c>
      <c r="C44" s="72"/>
      <c r="D44" s="72"/>
      <c r="E44" s="45"/>
      <c r="F44" s="45"/>
      <c r="G44" s="45"/>
      <c r="H44" s="103"/>
      <c r="I44" s="45"/>
    </row>
    <row r="45" spans="1:12" ht="16.7" customHeight="1" thickBot="1" x14ac:dyDescent="0.25">
      <c r="A45" s="2"/>
      <c r="B45" s="118" t="s">
        <v>41</v>
      </c>
      <c r="C45" s="76"/>
      <c r="D45" s="76"/>
      <c r="E45" s="43"/>
      <c r="F45" s="43"/>
      <c r="G45" s="43"/>
      <c r="H45" s="119"/>
      <c r="I45" s="45"/>
      <c r="L45" s="278"/>
    </row>
    <row r="46" spans="1:12" ht="16.7" customHeight="1" x14ac:dyDescent="0.2">
      <c r="A46" s="2"/>
      <c r="B46" s="116" t="s">
        <v>140</v>
      </c>
      <c r="C46" s="181">
        <v>-8565000</v>
      </c>
      <c r="D46" s="181">
        <v>-3560000</v>
      </c>
      <c r="E46" s="181">
        <v>16293000</v>
      </c>
      <c r="F46" s="181">
        <v>-2816000</v>
      </c>
      <c r="G46" s="181">
        <v>5748000</v>
      </c>
      <c r="H46" s="207">
        <v>22273000</v>
      </c>
      <c r="I46" s="2"/>
      <c r="J46" s="277">
        <v>28021000</v>
      </c>
      <c r="K46" s="2"/>
      <c r="L46" s="213">
        <v>-12125000</v>
      </c>
    </row>
    <row r="47" spans="1:12" ht="16.7" customHeight="1" x14ac:dyDescent="0.2">
      <c r="A47" s="2"/>
      <c r="B47" s="2" t="s">
        <v>141</v>
      </c>
      <c r="C47" s="168"/>
      <c r="D47" s="168"/>
      <c r="E47" s="168"/>
      <c r="F47" s="168"/>
      <c r="G47" s="168">
        <v>-7756000</v>
      </c>
      <c r="H47" s="206">
        <v>-7547000</v>
      </c>
      <c r="I47" s="2"/>
      <c r="J47" s="209">
        <v>-15303000</v>
      </c>
      <c r="K47" s="2"/>
      <c r="L47" s="212">
        <v>0</v>
      </c>
    </row>
    <row r="48" spans="1:12" ht="16.7" customHeight="1" x14ac:dyDescent="0.2">
      <c r="A48" s="2"/>
      <c r="B48" s="13" t="s">
        <v>142</v>
      </c>
      <c r="C48" s="176">
        <v>-851000</v>
      </c>
      <c r="D48" s="176">
        <v>-1123000</v>
      </c>
      <c r="E48" s="176">
        <v>-1309000</v>
      </c>
      <c r="F48" s="176">
        <v>-2293000</v>
      </c>
      <c r="G48" s="176">
        <v>-955000</v>
      </c>
      <c r="H48" s="215">
        <v>-863000</v>
      </c>
      <c r="I48" s="2"/>
      <c r="J48" s="216">
        <v>-1818000</v>
      </c>
      <c r="K48" s="2"/>
      <c r="L48" s="217">
        <v>-1974000</v>
      </c>
    </row>
    <row r="49" spans="2:13" ht="16.7" customHeight="1" x14ac:dyDescent="0.2">
      <c r="B49" s="94" t="s">
        <v>41</v>
      </c>
      <c r="C49" s="181">
        <v>-9416000</v>
      </c>
      <c r="D49" s="181">
        <v>-4683000</v>
      </c>
      <c r="E49" s="181">
        <v>14984000</v>
      </c>
      <c r="F49" s="181">
        <v>-5109000</v>
      </c>
      <c r="G49" s="181">
        <v>-2963000</v>
      </c>
      <c r="H49" s="207">
        <v>13863000</v>
      </c>
      <c r="J49" s="210">
        <v>10900000</v>
      </c>
      <c r="K49" s="2"/>
      <c r="L49" s="213">
        <v>-14099000</v>
      </c>
    </row>
    <row r="50" spans="2:13" ht="16.7" hidden="1" customHeight="1" x14ac:dyDescent="0.2">
      <c r="B50" s="1" t="s">
        <v>154</v>
      </c>
      <c r="C50" s="179">
        <v>-6.7602397961015206E-2</v>
      </c>
      <c r="D50" s="179">
        <v>-3.07729713035307E-2</v>
      </c>
      <c r="E50" s="179">
        <v>0.10651198828538699</v>
      </c>
      <c r="F50" s="179">
        <v>-3.5918418999008703E-2</v>
      </c>
      <c r="G50" s="179">
        <v>-2.11033873678813E-2</v>
      </c>
      <c r="H50" s="208">
        <v>9.4823458597244795E-2</v>
      </c>
      <c r="J50" s="211">
        <v>3.80318350883804E-2</v>
      </c>
      <c r="K50" s="18"/>
      <c r="L50" s="214">
        <v>-4.8373040924436603E-2</v>
      </c>
    </row>
    <row r="51" spans="2:13" ht="16.7" hidden="1" customHeight="1" x14ac:dyDescent="0.2">
      <c r="B51" s="85" t="s">
        <v>155</v>
      </c>
      <c r="C51" s="121">
        <v>0</v>
      </c>
      <c r="D51" s="121">
        <v>0</v>
      </c>
      <c r="E51" s="121">
        <v>0</v>
      </c>
      <c r="F51" s="121">
        <v>0</v>
      </c>
      <c r="G51" s="121">
        <v>0</v>
      </c>
      <c r="H51" s="122">
        <v>0</v>
      </c>
      <c r="I51" s="2"/>
      <c r="J51" s="123">
        <v>0</v>
      </c>
      <c r="K51" s="38"/>
      <c r="L51" s="124">
        <v>0</v>
      </c>
    </row>
    <row r="52" spans="2:13" ht="16.7" hidden="1" customHeight="1" x14ac:dyDescent="0.2">
      <c r="B52" s="94" t="s">
        <v>156</v>
      </c>
      <c r="C52" s="17">
        <v>-9416000</v>
      </c>
      <c r="D52" s="17">
        <v>-4683000</v>
      </c>
      <c r="E52" s="17">
        <v>14984000</v>
      </c>
      <c r="F52" s="17">
        <v>-5109000</v>
      </c>
      <c r="G52" s="17">
        <v>-2963000</v>
      </c>
      <c r="H52" s="58">
        <v>13863000</v>
      </c>
      <c r="I52" s="1"/>
      <c r="J52" s="59">
        <v>10900000</v>
      </c>
      <c r="K52" s="2"/>
      <c r="L52" s="60">
        <v>-14099000</v>
      </c>
      <c r="M52" s="1"/>
    </row>
    <row r="53" spans="2:13" ht="16.7" customHeight="1" thickBot="1" x14ac:dyDescent="0.25">
      <c r="B53" s="105" t="s">
        <v>154</v>
      </c>
      <c r="C53" s="192">
        <v>-6.7602397961015206E-2</v>
      </c>
      <c r="D53" s="192">
        <v>-3.07729713035307E-2</v>
      </c>
      <c r="E53" s="192">
        <v>0.10651198828538699</v>
      </c>
      <c r="F53" s="192">
        <v>-3.5918418999008703E-2</v>
      </c>
      <c r="G53" s="192">
        <v>-2.11033873678813E-2</v>
      </c>
      <c r="H53" s="271">
        <v>9.4823458597244795E-2</v>
      </c>
      <c r="I53" s="262"/>
      <c r="J53" s="270">
        <v>3.80318350883804E-2</v>
      </c>
      <c r="K53" s="156"/>
      <c r="L53" s="272">
        <v>-4.8373040924436603E-2</v>
      </c>
    </row>
    <row r="54" spans="2:13" ht="16.7" customHeight="1" x14ac:dyDescent="0.2">
      <c r="B54" s="308"/>
      <c r="C54" s="308"/>
      <c r="D54" s="308"/>
      <c r="E54" s="308"/>
      <c r="F54" s="308"/>
      <c r="G54" s="308"/>
      <c r="H54" s="308"/>
      <c r="J54" s="41"/>
      <c r="K54" s="1"/>
      <c r="L54" s="41"/>
    </row>
    <row r="55" spans="2:13" ht="16.7" customHeight="1" x14ac:dyDescent="0.2">
      <c r="J55" s="1"/>
      <c r="K55" s="1"/>
      <c r="L55" s="1"/>
    </row>
  </sheetData>
  <mergeCells count="2">
    <mergeCell ref="B2:F2"/>
    <mergeCell ref="B54:H54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showRuler="0" workbookViewId="0"/>
  </sheetViews>
  <sheetFormatPr defaultColWidth="13.28515625" defaultRowHeight="12.75" x14ac:dyDescent="0.2"/>
  <cols>
    <col min="2" max="2" width="76.85546875" customWidth="1"/>
    <col min="3" max="8" width="13.5703125" customWidth="1"/>
  </cols>
  <sheetData>
    <row r="1" spans="1:8" ht="16.7" customHeight="1" x14ac:dyDescent="0.2">
      <c r="A1" s="2"/>
      <c r="B1" s="2"/>
      <c r="C1" s="2"/>
      <c r="D1" s="2"/>
      <c r="E1" s="2"/>
      <c r="F1" s="2"/>
      <c r="G1" s="2"/>
      <c r="H1" s="2"/>
    </row>
    <row r="2" spans="1:8" ht="23.25" customHeight="1" x14ac:dyDescent="0.3">
      <c r="A2" s="2"/>
      <c r="B2" s="3" t="s">
        <v>157</v>
      </c>
      <c r="C2" s="2"/>
      <c r="D2" s="2"/>
      <c r="E2" s="2"/>
      <c r="F2" s="2"/>
      <c r="G2" s="2"/>
      <c r="H2" s="2"/>
    </row>
    <row r="3" spans="1:8" ht="16.7" customHeight="1" x14ac:dyDescent="0.2">
      <c r="A3" s="2"/>
      <c r="B3" s="4" t="str">
        <f>'1. Key figures table'!$B$3</f>
        <v>Second quarter and half year 2025 results</v>
      </c>
      <c r="C3" s="2"/>
      <c r="D3" s="2"/>
      <c r="E3" s="2"/>
      <c r="F3" s="2"/>
      <c r="G3" s="2"/>
      <c r="H3" s="2"/>
    </row>
    <row r="4" spans="1:8" ht="16.7" customHeight="1" thickBot="1" x14ac:dyDescent="0.25">
      <c r="A4" s="2"/>
      <c r="B4" s="5"/>
      <c r="C4" s="31"/>
      <c r="D4" s="31"/>
      <c r="E4" s="31"/>
      <c r="F4" s="31"/>
      <c r="G4" s="31"/>
      <c r="H4" s="31"/>
    </row>
    <row r="5" spans="1:8" ht="40.15" customHeight="1" thickBot="1" x14ac:dyDescent="0.25">
      <c r="A5" s="2"/>
      <c r="B5" s="6" t="s">
        <v>28</v>
      </c>
      <c r="C5" s="8" t="s">
        <v>158</v>
      </c>
      <c r="D5" s="8" t="s">
        <v>159</v>
      </c>
      <c r="E5" s="8" t="s">
        <v>160</v>
      </c>
      <c r="F5" s="8" t="s">
        <v>161</v>
      </c>
      <c r="G5" s="8" t="s">
        <v>162</v>
      </c>
      <c r="H5" s="8" t="s">
        <v>110</v>
      </c>
    </row>
    <row r="6" spans="1:8" ht="16.7" customHeight="1" x14ac:dyDescent="0.2">
      <c r="A6" s="2"/>
      <c r="B6" s="126" t="s">
        <v>164</v>
      </c>
      <c r="C6" s="181">
        <v>26473000</v>
      </c>
      <c r="D6" s="181">
        <v>338124000</v>
      </c>
      <c r="E6" s="181">
        <v>-34110000</v>
      </c>
      <c r="F6" s="181">
        <v>56745000</v>
      </c>
      <c r="G6" s="181">
        <v>-205644000</v>
      </c>
      <c r="H6" s="181">
        <v>181588000</v>
      </c>
    </row>
    <row r="7" spans="1:8" ht="16.7" customHeight="1" x14ac:dyDescent="0.2">
      <c r="A7" s="2"/>
      <c r="B7" s="127" t="s">
        <v>165</v>
      </c>
      <c r="C7" s="86"/>
      <c r="D7" s="86"/>
      <c r="E7" s="86"/>
      <c r="F7" s="86"/>
      <c r="G7" s="86"/>
    </row>
    <row r="8" spans="1:8" ht="16.7" customHeight="1" x14ac:dyDescent="0.2">
      <c r="A8" s="2"/>
      <c r="B8" s="2" t="s">
        <v>166</v>
      </c>
      <c r="C8" s="12"/>
      <c r="D8" s="12"/>
      <c r="E8" s="12"/>
      <c r="F8" s="12"/>
      <c r="G8" s="168">
        <v>-7180000</v>
      </c>
      <c r="H8" s="168">
        <v>-7180000</v>
      </c>
    </row>
    <row r="9" spans="1:8" ht="16.7" customHeight="1" x14ac:dyDescent="0.25">
      <c r="A9" s="18"/>
      <c r="B9" s="164" t="s">
        <v>229</v>
      </c>
      <c r="C9" s="86"/>
      <c r="D9" s="86"/>
      <c r="E9" s="86"/>
      <c r="F9" s="86"/>
      <c r="G9" s="168"/>
    </row>
    <row r="10" spans="1:8" ht="16.7" customHeight="1" x14ac:dyDescent="0.2">
      <c r="A10" s="2"/>
      <c r="B10" s="156" t="s">
        <v>234</v>
      </c>
      <c r="C10" s="279"/>
      <c r="D10" s="279"/>
      <c r="E10" s="279"/>
      <c r="F10" s="176">
        <v>957000</v>
      </c>
      <c r="G10" s="279"/>
      <c r="H10" s="176">
        <v>957000</v>
      </c>
    </row>
    <row r="11" spans="1:8" ht="16.7" customHeight="1" thickBot="1" x14ac:dyDescent="0.25">
      <c r="A11" s="18"/>
      <c r="B11" s="25" t="s">
        <v>167</v>
      </c>
      <c r="C11" s="283">
        <v>0</v>
      </c>
      <c r="D11" s="283">
        <v>0</v>
      </c>
      <c r="E11" s="283">
        <v>0</v>
      </c>
      <c r="F11" s="283">
        <v>957000</v>
      </c>
      <c r="G11" s="283">
        <v>0</v>
      </c>
      <c r="H11" s="283">
        <v>957000</v>
      </c>
    </row>
    <row r="12" spans="1:8" ht="16.7" customHeight="1" x14ac:dyDescent="0.2">
      <c r="A12" s="2"/>
      <c r="B12" s="83" t="s">
        <v>168</v>
      </c>
      <c r="C12" s="181">
        <v>0</v>
      </c>
      <c r="D12" s="181">
        <v>0</v>
      </c>
      <c r="E12" s="181">
        <v>0</v>
      </c>
      <c r="F12" s="181">
        <v>957000</v>
      </c>
      <c r="G12" s="181">
        <v>-7180000</v>
      </c>
      <c r="H12" s="181">
        <v>-6223000</v>
      </c>
    </row>
    <row r="13" spans="1:8" ht="16.7" customHeight="1" x14ac:dyDescent="0.2">
      <c r="A13" s="2"/>
      <c r="B13" s="127" t="s">
        <v>169</v>
      </c>
      <c r="C13" s="2"/>
      <c r="D13" s="2"/>
      <c r="E13" s="2"/>
      <c r="F13" s="2"/>
      <c r="G13" s="2"/>
    </row>
    <row r="14" spans="1:8" ht="16.7" customHeight="1" x14ac:dyDescent="0.2">
      <c r="A14" s="2"/>
      <c r="B14" s="45" t="s">
        <v>170</v>
      </c>
      <c r="C14" s="128"/>
      <c r="D14" s="128"/>
      <c r="E14" s="128"/>
      <c r="F14" s="168">
        <v>6437000</v>
      </c>
      <c r="G14" s="128"/>
      <c r="H14" s="168">
        <v>6437000</v>
      </c>
    </row>
    <row r="15" spans="1:8" ht="16.7" customHeight="1" x14ac:dyDescent="0.2">
      <c r="A15" s="2"/>
      <c r="B15" s="65" t="s">
        <v>171</v>
      </c>
      <c r="C15" s="168"/>
      <c r="D15" s="168"/>
      <c r="E15" s="168">
        <v>-38716000</v>
      </c>
      <c r="F15" s="168"/>
      <c r="G15" s="168"/>
      <c r="H15" s="168">
        <v>-38716000</v>
      </c>
    </row>
    <row r="16" spans="1:8" ht="16.7" customHeight="1" x14ac:dyDescent="0.2">
      <c r="A16" s="2"/>
      <c r="B16" s="127" t="s">
        <v>172</v>
      </c>
      <c r="C16" s="45"/>
      <c r="D16" s="45"/>
      <c r="E16" s="45"/>
      <c r="F16" s="45"/>
      <c r="G16" s="45"/>
    </row>
    <row r="17" spans="1:8" ht="16.7" customHeight="1" x14ac:dyDescent="0.2">
      <c r="A17" s="2"/>
      <c r="B17" s="129" t="s">
        <v>173</v>
      </c>
      <c r="C17" s="280"/>
      <c r="D17" s="280"/>
      <c r="E17" s="282">
        <v>8377000</v>
      </c>
      <c r="F17" s="282">
        <v>-17069000</v>
      </c>
      <c r="G17" s="282">
        <v>8692000</v>
      </c>
      <c r="H17" s="282">
        <v>0</v>
      </c>
    </row>
    <row r="18" spans="1:8" ht="16.7" customHeight="1" thickBot="1" x14ac:dyDescent="0.25">
      <c r="A18" s="2"/>
      <c r="B18" s="104" t="s">
        <v>174</v>
      </c>
      <c r="C18" s="284">
        <v>26473000</v>
      </c>
      <c r="D18" s="284">
        <v>338124000</v>
      </c>
      <c r="E18" s="284">
        <v>-64449000</v>
      </c>
      <c r="F18" s="284">
        <v>47070000</v>
      </c>
      <c r="G18" s="284">
        <v>-204132000</v>
      </c>
      <c r="H18" s="284">
        <v>143086000</v>
      </c>
    </row>
    <row r="19" spans="1:8" ht="6.6" customHeight="1" x14ac:dyDescent="0.2">
      <c r="A19" s="2"/>
      <c r="B19" s="126"/>
      <c r="C19" s="40"/>
      <c r="D19" s="40"/>
      <c r="E19" s="40"/>
      <c r="F19" s="40"/>
      <c r="G19" s="40"/>
      <c r="H19" s="40"/>
    </row>
    <row r="20" spans="1:8" ht="6.6" customHeight="1" thickBot="1" x14ac:dyDescent="0.25">
      <c r="B20" s="130"/>
      <c r="C20" s="131"/>
      <c r="D20" s="131"/>
      <c r="E20" s="131"/>
      <c r="F20" s="131"/>
      <c r="G20" s="131"/>
      <c r="H20" s="131"/>
    </row>
    <row r="21" spans="1:8" ht="16.7" customHeight="1" x14ac:dyDescent="0.2">
      <c r="B21" s="126" t="s">
        <v>175</v>
      </c>
      <c r="C21" s="181">
        <v>25000000</v>
      </c>
      <c r="D21" s="181">
        <v>319306000</v>
      </c>
      <c r="E21" s="181">
        <v>-14225000</v>
      </c>
      <c r="F21" s="181">
        <v>43737000</v>
      </c>
      <c r="G21" s="181">
        <v>-234971000</v>
      </c>
      <c r="H21" s="181">
        <v>138847000</v>
      </c>
    </row>
    <row r="22" spans="1:8" ht="16.7" customHeight="1" x14ac:dyDescent="0.2">
      <c r="B22" s="127" t="s">
        <v>165</v>
      </c>
      <c r="C22" s="86"/>
      <c r="D22" s="86"/>
      <c r="E22" s="86"/>
      <c r="F22" s="86"/>
      <c r="G22" s="86"/>
    </row>
    <row r="23" spans="1:8" ht="16.7" customHeight="1" x14ac:dyDescent="0.2">
      <c r="B23" s="2" t="s">
        <v>166</v>
      </c>
      <c r="C23" s="12"/>
      <c r="D23" s="12"/>
      <c r="E23" s="12"/>
      <c r="F23" s="12"/>
      <c r="G23" s="168">
        <v>-20618000</v>
      </c>
      <c r="H23" s="168">
        <v>-20618000</v>
      </c>
    </row>
    <row r="24" spans="1:8" ht="16.7" customHeight="1" x14ac:dyDescent="0.25">
      <c r="B24" s="164" t="s">
        <v>229</v>
      </c>
      <c r="C24" s="86"/>
      <c r="D24" s="86"/>
      <c r="E24" s="86"/>
      <c r="F24" s="86"/>
      <c r="G24" s="86"/>
    </row>
    <row r="25" spans="1:8" ht="16.7" customHeight="1" x14ac:dyDescent="0.25">
      <c r="B25" s="156" t="s">
        <v>230</v>
      </c>
      <c r="C25" s="12"/>
      <c r="D25" s="12"/>
      <c r="E25" s="12"/>
      <c r="F25" s="168">
        <v>-4490000</v>
      </c>
      <c r="G25" s="168">
        <v>0</v>
      </c>
      <c r="H25" s="168">
        <v>-4490000</v>
      </c>
    </row>
    <row r="26" spans="1:8" ht="16.7" customHeight="1" x14ac:dyDescent="0.2">
      <c r="B26" s="156" t="s">
        <v>231</v>
      </c>
      <c r="C26" s="279"/>
      <c r="D26" s="279"/>
      <c r="E26" s="279"/>
      <c r="F26" s="279">
        <v>0</v>
      </c>
      <c r="G26" s="176">
        <v>-258000</v>
      </c>
      <c r="H26" s="176">
        <v>-258000</v>
      </c>
    </row>
    <row r="27" spans="1:8" ht="16.7" customHeight="1" thickBot="1" x14ac:dyDescent="0.25">
      <c r="B27" s="25" t="s">
        <v>167</v>
      </c>
      <c r="C27" s="283">
        <v>0</v>
      </c>
      <c r="D27" s="283">
        <v>0</v>
      </c>
      <c r="E27" s="283">
        <v>0</v>
      </c>
      <c r="F27" s="283">
        <v>-4490000</v>
      </c>
      <c r="G27" s="283">
        <v>-258000</v>
      </c>
      <c r="H27" s="283">
        <v>-4748000</v>
      </c>
    </row>
    <row r="28" spans="1:8" ht="16.7" customHeight="1" x14ac:dyDescent="0.2">
      <c r="B28" s="83" t="s">
        <v>168</v>
      </c>
      <c r="C28" s="181">
        <v>0</v>
      </c>
      <c r="D28" s="181">
        <v>0</v>
      </c>
      <c r="E28" s="181">
        <v>0</v>
      </c>
      <c r="F28" s="181">
        <v>-4490000</v>
      </c>
      <c r="G28" s="181">
        <v>-20876000</v>
      </c>
      <c r="H28" s="181">
        <v>-25366000</v>
      </c>
    </row>
    <row r="29" spans="1:8" ht="16.7" customHeight="1" x14ac:dyDescent="0.2">
      <c r="B29" s="127" t="s">
        <v>169</v>
      </c>
      <c r="C29" s="88"/>
      <c r="D29" s="88"/>
      <c r="E29" s="88"/>
      <c r="F29" s="88"/>
      <c r="G29" s="88"/>
    </row>
    <row r="30" spans="1:8" ht="16.7" customHeight="1" x14ac:dyDescent="0.2">
      <c r="B30" s="45" t="s">
        <v>170</v>
      </c>
      <c r="C30" s="128"/>
      <c r="D30" s="128"/>
      <c r="E30" s="128"/>
      <c r="F30" s="168">
        <v>6220000</v>
      </c>
      <c r="G30" s="168"/>
      <c r="H30" s="168">
        <v>6220000</v>
      </c>
    </row>
    <row r="31" spans="1:8" ht="16.7" customHeight="1" x14ac:dyDescent="0.2">
      <c r="B31" s="127" t="s">
        <v>172</v>
      </c>
      <c r="C31" s="45"/>
      <c r="D31" s="45"/>
      <c r="E31" s="45"/>
      <c r="F31" s="45"/>
      <c r="G31" s="45"/>
    </row>
    <row r="32" spans="1:8" ht="16.7" customHeight="1" x14ac:dyDescent="0.2">
      <c r="B32" s="129" t="s">
        <v>173</v>
      </c>
      <c r="C32" s="280"/>
      <c r="D32" s="280"/>
      <c r="E32" s="282">
        <v>10542000</v>
      </c>
      <c r="F32" s="282">
        <v>3209000</v>
      </c>
      <c r="G32" s="282">
        <v>-13751000</v>
      </c>
      <c r="H32" s="282">
        <v>0</v>
      </c>
    </row>
    <row r="33" spans="2:8" ht="16.7" customHeight="1" thickBot="1" x14ac:dyDescent="0.25">
      <c r="B33" s="104" t="s">
        <v>176</v>
      </c>
      <c r="C33" s="281">
        <v>25000000</v>
      </c>
      <c r="D33" s="281">
        <v>319306000</v>
      </c>
      <c r="E33" s="281">
        <v>-3683000</v>
      </c>
      <c r="F33" s="281">
        <v>48676000</v>
      </c>
      <c r="G33" s="281">
        <v>-269598000</v>
      </c>
      <c r="H33" s="207">
        <v>119701000</v>
      </c>
    </row>
    <row r="34" spans="2:8" ht="16.7" customHeight="1" x14ac:dyDescent="0.2">
      <c r="B34" s="309" t="s">
        <v>232</v>
      </c>
      <c r="C34" s="310"/>
      <c r="D34" s="310"/>
      <c r="E34" s="310"/>
      <c r="F34" s="310"/>
      <c r="G34" s="310"/>
      <c r="H34" s="42"/>
    </row>
    <row r="35" spans="2:8" x14ac:dyDescent="0.2">
      <c r="B35" s="309" t="s">
        <v>233</v>
      </c>
      <c r="C35" s="310"/>
      <c r="D35" s="310"/>
      <c r="E35" s="310"/>
      <c r="F35" s="310"/>
      <c r="G35" s="310"/>
    </row>
  </sheetData>
  <mergeCells count="2">
    <mergeCell ref="B34:G34"/>
    <mergeCell ref="B35:G35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58"/>
  <sheetViews>
    <sheetView showGridLines="0" showRuler="0" workbookViewId="0"/>
  </sheetViews>
  <sheetFormatPr defaultColWidth="13.28515625" defaultRowHeight="12.75" x14ac:dyDescent="0.2"/>
  <cols>
    <col min="2" max="2" width="66.42578125" customWidth="1"/>
  </cols>
  <sheetData>
    <row r="1" spans="2:5" ht="16.7" customHeight="1" x14ac:dyDescent="0.2"/>
    <row r="2" spans="2:5" ht="23.25" customHeight="1" x14ac:dyDescent="0.3">
      <c r="B2" s="3" t="s">
        <v>177</v>
      </c>
      <c r="C2" s="2"/>
      <c r="D2" s="2"/>
    </row>
    <row r="3" spans="2:5" ht="16.7" customHeight="1" x14ac:dyDescent="0.2">
      <c r="B3" s="4" t="str">
        <f>'1. Key figures table'!$B$3</f>
        <v>Second quarter and half year 2025 results</v>
      </c>
      <c r="C3" s="2"/>
      <c r="D3" s="2"/>
    </row>
    <row r="4" spans="2:5" ht="16.7" customHeight="1" x14ac:dyDescent="0.2">
      <c r="B4" s="5"/>
      <c r="C4" s="31"/>
      <c r="D4" s="31"/>
    </row>
    <row r="5" spans="2:5" ht="16.7" customHeight="1" thickBot="1" x14ac:dyDescent="0.25">
      <c r="B5" s="6" t="s">
        <v>28</v>
      </c>
      <c r="C5" s="49" t="s">
        <v>7</v>
      </c>
      <c r="D5" s="51" t="s">
        <v>8</v>
      </c>
    </row>
    <row r="6" spans="2:5" ht="16.7" customHeight="1" x14ac:dyDescent="0.2">
      <c r="B6" s="132" t="s">
        <v>13</v>
      </c>
      <c r="C6" s="222">
        <v>286602000</v>
      </c>
      <c r="D6" s="224">
        <v>291464000</v>
      </c>
    </row>
    <row r="7" spans="2:5" ht="16.7" customHeight="1" x14ac:dyDescent="0.2">
      <c r="B7" s="35" t="s">
        <v>9</v>
      </c>
      <c r="C7" s="206">
        <v>255171000</v>
      </c>
      <c r="D7" s="212">
        <v>251860000</v>
      </c>
    </row>
    <row r="8" spans="2:5" ht="16.7" customHeight="1" x14ac:dyDescent="0.2">
      <c r="B8" s="133" t="s">
        <v>178</v>
      </c>
      <c r="C8" s="206">
        <v>247706000</v>
      </c>
      <c r="D8" s="212">
        <v>247341000</v>
      </c>
    </row>
    <row r="9" spans="2:5" ht="16.7" customHeight="1" x14ac:dyDescent="0.2">
      <c r="B9" s="133" t="s">
        <v>179</v>
      </c>
      <c r="C9" s="206">
        <v>7465000</v>
      </c>
      <c r="D9" s="212">
        <v>4519000</v>
      </c>
    </row>
    <row r="10" spans="2:5" ht="16.7" customHeight="1" x14ac:dyDescent="0.2">
      <c r="B10" s="2" t="s">
        <v>12</v>
      </c>
      <c r="C10" s="206">
        <v>38896000</v>
      </c>
      <c r="D10" s="212">
        <v>44123000</v>
      </c>
    </row>
    <row r="11" spans="2:5" ht="16.7" customHeight="1" x14ac:dyDescent="0.2">
      <c r="B11" s="13" t="s">
        <v>180</v>
      </c>
      <c r="C11" s="206">
        <v>-7465000</v>
      </c>
      <c r="D11" s="212">
        <v>-4519000</v>
      </c>
    </row>
    <row r="12" spans="2:5" ht="16.7" customHeight="1" x14ac:dyDescent="0.2">
      <c r="B12" s="134"/>
      <c r="C12" s="135"/>
      <c r="D12" s="136"/>
    </row>
    <row r="13" spans="2:5" ht="16.7" customHeight="1" x14ac:dyDescent="0.2">
      <c r="B13" s="137" t="s">
        <v>181</v>
      </c>
      <c r="C13" s="222">
        <v>286602300</v>
      </c>
      <c r="D13" s="224">
        <v>291464086</v>
      </c>
    </row>
    <row r="14" spans="2:5" ht="16.7" customHeight="1" x14ac:dyDescent="0.2">
      <c r="B14" s="35" t="s">
        <v>182</v>
      </c>
      <c r="C14" s="206">
        <v>154991798</v>
      </c>
      <c r="D14" s="212">
        <v>162691387</v>
      </c>
    </row>
    <row r="15" spans="2:5" ht="16.7" customHeight="1" x14ac:dyDescent="0.2">
      <c r="B15" s="2" t="s">
        <v>183</v>
      </c>
      <c r="C15" s="206">
        <v>104186250</v>
      </c>
      <c r="D15" s="212">
        <v>97637735</v>
      </c>
    </row>
    <row r="16" spans="2:5" ht="16.7" customHeight="1" x14ac:dyDescent="0.2">
      <c r="B16" s="13" t="s">
        <v>184</v>
      </c>
      <c r="C16" s="206">
        <v>27424252</v>
      </c>
      <c r="D16" s="212">
        <v>31134964</v>
      </c>
      <c r="E16" s="1"/>
    </row>
    <row r="17" spans="2:6" ht="16.7" customHeight="1" x14ac:dyDescent="0.2">
      <c r="B17" s="35"/>
      <c r="C17" s="63"/>
      <c r="D17" s="64"/>
      <c r="E17" s="1"/>
    </row>
    <row r="18" spans="2:6" ht="16.7" customHeight="1" x14ac:dyDescent="0.2">
      <c r="B18" s="137" t="s">
        <v>185</v>
      </c>
      <c r="C18" s="222">
        <v>286602300</v>
      </c>
      <c r="D18" s="224">
        <v>291464087</v>
      </c>
      <c r="E18" s="1"/>
    </row>
    <row r="19" spans="2:6" ht="16.7" customHeight="1" x14ac:dyDescent="0.2">
      <c r="B19" s="35" t="s">
        <v>186</v>
      </c>
      <c r="C19" s="206">
        <v>41445337</v>
      </c>
      <c r="D19" s="212">
        <v>49629640</v>
      </c>
      <c r="E19" s="1"/>
    </row>
    <row r="20" spans="2:6" ht="16.7" customHeight="1" x14ac:dyDescent="0.2">
      <c r="B20" s="13" t="s">
        <v>187</v>
      </c>
      <c r="C20" s="206">
        <v>245156963</v>
      </c>
      <c r="D20" s="212">
        <v>241834447</v>
      </c>
      <c r="E20" s="1"/>
    </row>
    <row r="21" spans="2:6" ht="16.7" customHeight="1" x14ac:dyDescent="0.2">
      <c r="B21" s="35"/>
      <c r="C21" s="135"/>
      <c r="D21" s="136"/>
      <c r="E21" s="1"/>
    </row>
    <row r="22" spans="2:6" ht="16.7" customHeight="1" x14ac:dyDescent="0.2">
      <c r="B22" s="137" t="s">
        <v>56</v>
      </c>
      <c r="C22" s="222">
        <f>SUM(C23:C25)</f>
        <v>-35130000</v>
      </c>
      <c r="D22" s="224">
        <f>SUM(D23:D25)</f>
        <v>-50086000</v>
      </c>
      <c r="E22" s="1"/>
    </row>
    <row r="23" spans="2:6" ht="16.7" customHeight="1" x14ac:dyDescent="0.2">
      <c r="B23" s="35" t="s">
        <v>9</v>
      </c>
      <c r="C23" s="206">
        <v>-17805000</v>
      </c>
      <c r="D23" s="212">
        <v>-29212000</v>
      </c>
      <c r="E23" s="1"/>
    </row>
    <row r="24" spans="2:6" ht="16.7" customHeight="1" x14ac:dyDescent="0.2">
      <c r="B24" s="2" t="s">
        <v>12</v>
      </c>
      <c r="C24" s="206">
        <v>-24790000</v>
      </c>
      <c r="D24" s="212">
        <v>-25379000</v>
      </c>
      <c r="E24" s="1"/>
    </row>
    <row r="25" spans="2:6" ht="16.7" customHeight="1" x14ac:dyDescent="0.2">
      <c r="B25" s="13" t="s">
        <v>180</v>
      </c>
      <c r="C25" s="206">
        <v>7465000</v>
      </c>
      <c r="D25" s="212">
        <v>4505000</v>
      </c>
      <c r="E25" s="1"/>
    </row>
    <row r="26" spans="2:6" ht="16.7" customHeight="1" x14ac:dyDescent="0.2">
      <c r="B26" s="62"/>
      <c r="C26" s="165"/>
      <c r="D26" s="166"/>
      <c r="E26" s="1"/>
    </row>
    <row r="27" spans="2:6" ht="16.7" customHeight="1" x14ac:dyDescent="0.2">
      <c r="B27" s="137" t="s">
        <v>16</v>
      </c>
      <c r="C27" s="222">
        <v>-235837000</v>
      </c>
      <c r="D27" s="224">
        <v>-248509000</v>
      </c>
      <c r="E27" s="1"/>
    </row>
    <row r="28" spans="2:6" ht="16.7" customHeight="1" x14ac:dyDescent="0.2">
      <c r="B28" s="35" t="s">
        <v>9</v>
      </c>
      <c r="C28" s="206">
        <v>-225657000</v>
      </c>
      <c r="D28" s="212">
        <v>-235272000</v>
      </c>
      <c r="E28" s="1"/>
    </row>
    <row r="29" spans="2:6" ht="16.7" customHeight="1" x14ac:dyDescent="0.2">
      <c r="B29" s="13" t="s">
        <v>12</v>
      </c>
      <c r="C29" s="215">
        <v>-10180000</v>
      </c>
      <c r="D29" s="217">
        <v>-13237000</v>
      </c>
      <c r="E29" s="1"/>
    </row>
    <row r="30" spans="2:6" ht="16.7" customHeight="1" x14ac:dyDescent="0.2">
      <c r="B30" s="2"/>
      <c r="C30" s="69"/>
      <c r="D30" s="70"/>
      <c r="E30" s="1"/>
    </row>
    <row r="31" spans="2:6" ht="16.7" customHeight="1" x14ac:dyDescent="0.2">
      <c r="B31" s="137" t="s">
        <v>17</v>
      </c>
      <c r="C31" s="222">
        <v>15635000</v>
      </c>
      <c r="D31" s="224">
        <v>-7131000</v>
      </c>
      <c r="E31" s="1"/>
    </row>
    <row r="32" spans="2:6" ht="16.7" customHeight="1" x14ac:dyDescent="0.2">
      <c r="B32" s="35" t="s">
        <v>9</v>
      </c>
      <c r="C32" s="206">
        <v>11709000</v>
      </c>
      <c r="D32" s="212">
        <v>-12638000</v>
      </c>
      <c r="E32" s="1"/>
      <c r="F32" s="299"/>
    </row>
    <row r="33" spans="2:6" ht="16.7" customHeight="1" x14ac:dyDescent="0.2">
      <c r="B33" s="13" t="s">
        <v>12</v>
      </c>
      <c r="C33" s="206">
        <v>3926000</v>
      </c>
      <c r="D33" s="212">
        <v>5507000</v>
      </c>
      <c r="E33" s="1"/>
    </row>
    <row r="34" spans="2:6" ht="16.7" customHeight="1" x14ac:dyDescent="0.2">
      <c r="B34" s="35"/>
      <c r="C34" s="135"/>
      <c r="D34" s="136"/>
      <c r="E34" s="1"/>
    </row>
    <row r="35" spans="2:6" ht="16.7" customHeight="1" x14ac:dyDescent="0.2">
      <c r="B35" s="137" t="s">
        <v>188</v>
      </c>
      <c r="C35" s="222">
        <v>24766000</v>
      </c>
      <c r="D35" s="224">
        <v>10644000</v>
      </c>
      <c r="E35" s="1"/>
    </row>
    <row r="36" spans="2:6" ht="16.7" customHeight="1" x14ac:dyDescent="0.2">
      <c r="B36" s="35" t="s">
        <v>9</v>
      </c>
      <c r="C36" s="206">
        <v>20531000</v>
      </c>
      <c r="D36" s="212">
        <v>4845000</v>
      </c>
      <c r="E36" s="1"/>
      <c r="F36" s="299"/>
    </row>
    <row r="37" spans="2:6" ht="16.7" customHeight="1" x14ac:dyDescent="0.2">
      <c r="B37" s="13" t="s">
        <v>12</v>
      </c>
      <c r="C37" s="206">
        <v>4235000</v>
      </c>
      <c r="D37" s="212">
        <v>5799000</v>
      </c>
      <c r="E37" s="1"/>
      <c r="F37" s="299"/>
    </row>
    <row r="38" spans="2:6" ht="16.7" customHeight="1" x14ac:dyDescent="0.2">
      <c r="B38" s="35"/>
      <c r="C38" s="135"/>
      <c r="D38" s="136"/>
      <c r="E38" s="1"/>
    </row>
    <row r="39" spans="2:6" ht="16.7" customHeight="1" x14ac:dyDescent="0.2">
      <c r="B39" s="2" t="s">
        <v>189</v>
      </c>
      <c r="C39" s="206">
        <v>15635000</v>
      </c>
      <c r="D39" s="212">
        <v>-7131000</v>
      </c>
      <c r="E39" s="1"/>
    </row>
    <row r="40" spans="2:6" ht="16.7" customHeight="1" x14ac:dyDescent="0.2">
      <c r="B40" s="2" t="s">
        <v>190</v>
      </c>
      <c r="C40" s="206">
        <v>-29734000</v>
      </c>
      <c r="D40" s="212">
        <v>-2981000</v>
      </c>
      <c r="E40" s="1"/>
    </row>
    <row r="41" spans="2:6" ht="16.7" customHeight="1" x14ac:dyDescent="0.2">
      <c r="B41" s="13" t="s">
        <v>191</v>
      </c>
      <c r="C41" s="215">
        <v>-774000</v>
      </c>
      <c r="D41" s="217">
        <v>5281000</v>
      </c>
      <c r="E41" s="1"/>
    </row>
    <row r="42" spans="2:6" ht="16.7" customHeight="1" thickBot="1" x14ac:dyDescent="0.25">
      <c r="B42" s="25" t="s">
        <v>192</v>
      </c>
      <c r="C42" s="207">
        <v>-14873000</v>
      </c>
      <c r="D42" s="213">
        <v>-4831000</v>
      </c>
      <c r="E42" s="1"/>
    </row>
    <row r="43" spans="2:6" ht="16.7" customHeight="1" x14ac:dyDescent="0.2">
      <c r="B43" s="41"/>
      <c r="C43" s="41"/>
      <c r="D43" s="41"/>
    </row>
    <row r="44" spans="2:6" ht="16.7" customHeight="1" x14ac:dyDescent="0.2"/>
    <row r="45" spans="2:6" ht="16.7" customHeight="1" x14ac:dyDescent="0.2"/>
    <row r="46" spans="2:6" ht="16.7" customHeight="1" x14ac:dyDescent="0.2"/>
    <row r="47" spans="2:6" ht="16.7" customHeight="1" x14ac:dyDescent="0.2"/>
    <row r="48" spans="2:6" ht="16.7" customHeight="1" x14ac:dyDescent="0.2"/>
    <row r="49" ht="16.7" customHeight="1" x14ac:dyDescent="0.2"/>
    <row r="50" ht="16.7" customHeight="1" x14ac:dyDescent="0.2"/>
    <row r="51" ht="16.7" customHeight="1" x14ac:dyDescent="0.2"/>
    <row r="52" ht="16.7" customHeight="1" x14ac:dyDescent="0.2"/>
    <row r="53" ht="16.7" customHeight="1" x14ac:dyDescent="0.2"/>
    <row r="54" ht="16.7" customHeight="1" x14ac:dyDescent="0.2"/>
    <row r="55" ht="16.7" customHeight="1" x14ac:dyDescent="0.2"/>
    <row r="56" ht="16.7" customHeight="1" x14ac:dyDescent="0.2"/>
    <row r="57" ht="16.7" customHeight="1" x14ac:dyDescent="0.2"/>
    <row r="58" ht="16.7" customHeight="1" x14ac:dyDescent="0.2"/>
  </sheetData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48"/>
  <sheetViews>
    <sheetView showGridLines="0" showRuler="0" workbookViewId="0"/>
  </sheetViews>
  <sheetFormatPr defaultColWidth="13.28515625" defaultRowHeight="12.75" x14ac:dyDescent="0.2"/>
  <cols>
    <col min="2" max="2" width="64.85546875" customWidth="1"/>
  </cols>
  <sheetData>
    <row r="1" spans="2:4" ht="16.7" customHeight="1" x14ac:dyDescent="0.2"/>
    <row r="2" spans="2:4" ht="23.25" customHeight="1" x14ac:dyDescent="0.3">
      <c r="B2" s="3" t="s">
        <v>193</v>
      </c>
      <c r="C2" s="2"/>
      <c r="D2" s="2"/>
    </row>
    <row r="3" spans="2:4" ht="16.7" customHeight="1" x14ac:dyDescent="0.2">
      <c r="B3" s="4" t="str">
        <f>'1. Key figures table'!$B$3</f>
        <v>Second quarter and half year 2025 results</v>
      </c>
      <c r="C3" s="2"/>
      <c r="D3" s="2"/>
    </row>
    <row r="4" spans="2:4" ht="16.7" customHeight="1" x14ac:dyDescent="0.2">
      <c r="B4" s="5"/>
      <c r="C4" s="31"/>
      <c r="D4" s="31"/>
    </row>
    <row r="5" spans="2:4" ht="16.7" customHeight="1" x14ac:dyDescent="0.2">
      <c r="B5" s="6"/>
      <c r="C5" s="49" t="s">
        <v>7</v>
      </c>
      <c r="D5" s="51" t="s">
        <v>8</v>
      </c>
    </row>
    <row r="6" spans="2:4" ht="16.7" customHeight="1" x14ac:dyDescent="0.2">
      <c r="B6" s="126" t="s">
        <v>194</v>
      </c>
      <c r="C6" s="78"/>
      <c r="D6" s="79"/>
    </row>
    <row r="7" spans="2:4" ht="16.7" customHeight="1" x14ac:dyDescent="0.2">
      <c r="B7" s="38" t="s">
        <v>195</v>
      </c>
      <c r="C7" s="207">
        <v>-20618000</v>
      </c>
      <c r="D7" s="213">
        <v>-7180000</v>
      </c>
    </row>
    <row r="8" spans="2:4" ht="16.7" customHeight="1" x14ac:dyDescent="0.2">
      <c r="B8" s="2"/>
      <c r="C8" s="73"/>
      <c r="D8" s="74"/>
    </row>
    <row r="9" spans="2:4" ht="16.7" customHeight="1" x14ac:dyDescent="0.2">
      <c r="B9" s="38" t="s">
        <v>196</v>
      </c>
      <c r="C9" s="73"/>
      <c r="D9" s="74"/>
    </row>
    <row r="10" spans="2:4" ht="16.7" customHeight="1" x14ac:dyDescent="0.2">
      <c r="B10" s="2" t="s">
        <v>197</v>
      </c>
      <c r="C10" s="206">
        <v>123680632</v>
      </c>
      <c r="D10" s="212">
        <v>125139073</v>
      </c>
    </row>
    <row r="11" spans="2:4" ht="16.7" customHeight="1" x14ac:dyDescent="0.2">
      <c r="B11" s="2"/>
      <c r="C11" s="73"/>
      <c r="D11" s="74"/>
    </row>
    <row r="12" spans="2:4" ht="16.7" customHeight="1" x14ac:dyDescent="0.2">
      <c r="B12" s="38" t="s">
        <v>198</v>
      </c>
      <c r="C12" s="69"/>
      <c r="D12" s="70"/>
    </row>
    <row r="13" spans="2:4" ht="16.7" customHeight="1" x14ac:dyDescent="0.2">
      <c r="B13" s="2" t="s">
        <v>199</v>
      </c>
      <c r="C13" s="206">
        <v>3328000</v>
      </c>
      <c r="D13" s="212">
        <v>3317000</v>
      </c>
    </row>
    <row r="14" spans="2:4" ht="16.7" customHeight="1" x14ac:dyDescent="0.2">
      <c r="B14" s="31" t="s">
        <v>200</v>
      </c>
      <c r="C14" s="206">
        <v>127009168</v>
      </c>
      <c r="D14" s="212">
        <v>128455839</v>
      </c>
    </row>
    <row r="15" spans="2:4" ht="16.7" customHeight="1" x14ac:dyDescent="0.2">
      <c r="B15" s="41"/>
      <c r="C15" s="41"/>
      <c r="D15" s="41"/>
    </row>
    <row r="16" spans="2:4" ht="16.7" customHeight="1" x14ac:dyDescent="0.2"/>
    <row r="17" ht="16.7" customHeight="1" x14ac:dyDescent="0.2"/>
    <row r="18" ht="16.7" customHeight="1" x14ac:dyDescent="0.2"/>
    <row r="19" ht="16.7" customHeight="1" x14ac:dyDescent="0.2"/>
    <row r="20" ht="16.7" customHeight="1" x14ac:dyDescent="0.2"/>
    <row r="21" ht="16.7" customHeight="1" x14ac:dyDescent="0.2"/>
    <row r="22" ht="16.7" customHeight="1" x14ac:dyDescent="0.2"/>
    <row r="23" ht="16.7" customHeight="1" x14ac:dyDescent="0.2"/>
    <row r="24" ht="16.7" customHeight="1" x14ac:dyDescent="0.2"/>
    <row r="25" ht="16.7" customHeight="1" x14ac:dyDescent="0.2"/>
    <row r="26" ht="16.7" customHeight="1" x14ac:dyDescent="0.2"/>
    <row r="27" ht="16.7" customHeight="1" x14ac:dyDescent="0.2"/>
    <row r="28" ht="16.7" customHeight="1" x14ac:dyDescent="0.2"/>
    <row r="29" ht="16.7" customHeight="1" x14ac:dyDescent="0.2"/>
    <row r="30" ht="16.7" customHeight="1" x14ac:dyDescent="0.2"/>
    <row r="31" ht="16.7" customHeight="1" x14ac:dyDescent="0.2"/>
    <row r="32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  <row r="39" ht="16.7" customHeight="1" x14ac:dyDescent="0.2"/>
    <row r="40" ht="16.7" customHeight="1" x14ac:dyDescent="0.2"/>
    <row r="41" ht="16.7" customHeight="1" x14ac:dyDescent="0.2"/>
    <row r="42" ht="16.7" customHeight="1" x14ac:dyDescent="0.2"/>
    <row r="43" ht="16.7" customHeight="1" x14ac:dyDescent="0.2"/>
    <row r="44" ht="16.7" customHeight="1" x14ac:dyDescent="0.2"/>
    <row r="45" ht="16.7" customHeight="1" x14ac:dyDescent="0.2"/>
    <row r="46" ht="16.7" customHeight="1" x14ac:dyDescent="0.2"/>
    <row r="47" ht="16.7" customHeight="1" x14ac:dyDescent="0.2"/>
    <row r="48" ht="16.7" customHeight="1" x14ac:dyDescent="0.2"/>
  </sheetData>
  <pageMargins left="0.75" right="0.75" top="1" bottom="1" header="0.5" footer="0.5"/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8" ma:contentTypeDescription="Create a new document." ma:contentTypeScope="" ma:versionID="d26b94597d195ed4eae682182e410cc6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11410e07ac9bb1fb28cdbb022a534c57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Props1.xml><?xml version="1.0" encoding="utf-8"?>
<ds:datastoreItem xmlns:ds="http://schemas.openxmlformats.org/officeDocument/2006/customXml" ds:itemID="{AA202BB2-41D1-4EAD-9450-979C095CA3D1}"/>
</file>

<file path=customXml/itemProps2.xml><?xml version="1.0" encoding="utf-8"?>
<ds:datastoreItem xmlns:ds="http://schemas.openxmlformats.org/officeDocument/2006/customXml" ds:itemID="{9D465032-8588-437C-9313-2D4CAB911B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B05C6-9B3C-4585-A460-7B2C59442776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c1af17a9-2664-4b06-929c-5ef97ed0e90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57540675-3fe8-479f-bd61-7a22e50ebb84"/>
    <ds:schemaRef ds:uri="2bfb4364-6c3c-4f5e-ae56-1cd7f9654aa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191b2d3-7d38-48ed-b3a4-7a9f420ca5cd}" enabled="1" method="Standard" siteId="{374f8026-7b54-4a3a-b87d-328fa26ec1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 equity</vt:lpstr>
      <vt:lpstr>10. Operational performance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Freek Borst</dc:creator>
  <cp:keywords/>
  <dc:description/>
  <cp:lastModifiedBy>Freek Borst</cp:lastModifiedBy>
  <cp:revision>2</cp:revision>
  <dcterms:created xsi:type="dcterms:W3CDTF">2025-07-14T16:12:38Z</dcterms:created>
  <dcterms:modified xsi:type="dcterms:W3CDTF">2025-07-14T16:12:38Z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