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customProperty11.bin" ContentType="application/vnd.openxmlformats-officedocument.spreadsheetml.customProperty"/>
  <Override PartName="/xl/customProperty12.bin" ContentType="application/vnd.openxmlformats-officedocument.spreadsheetml.customProperty"/>
  <Override PartName="/xl/customProperty13.bin" ContentType="application/vnd.openxmlformats-officedocument.spreadsheetml.customProperty"/>
  <Override PartName="/xl/customProperty14.bin" ContentType="application/vnd.openxmlformats-officedocument.spreadsheetml.customProperty"/>
  <Override PartName="/xl/customProperty15.bin" ContentType="application/vnd.openxmlformats-officedocument.spreadsheetml.customProperty"/>
  <Override PartName="/xl/customProperty16.bin" ContentType="application/vnd.openxmlformats-officedocument.spreadsheetml.customProperty"/>
  <Override PartName="/xl/customProperty17.bin" ContentType="application/vnd.openxmlformats-officedocument.spreadsheetml.customProperty"/>
  <Override PartName="/xl/customProperty18.bin" ContentType="application/vnd.openxmlformats-officedocument.spreadsheetml.customProperty"/>
  <Override PartName="/xl/customProperty19.bin" ContentType="application/vnd.openxmlformats-officedocument.spreadsheetml.customProperty"/>
  <Override PartName="/xl/customProperty20.bin" ContentType="application/vnd.openxmlformats-officedocument.spreadsheetml.customProperty"/>
  <Override PartName="/xl/customProperty21.bin" ContentType="application/vnd.openxmlformats-officedocument.spreadsheetml.customProperty"/>
  <Override PartName="/xl/customProperty22.bin" ContentType="application/vnd.openxmlformats-officedocument.spreadsheetml.customProperty"/>
  <Override PartName="/xl/customProperty23.bin" ContentType="application/vnd.openxmlformats-officedocument.spreadsheetml.customProperty"/>
  <Override PartName="/xl/customProperty24.bin" ContentType="application/vnd.openxmlformats-officedocument.spreadsheetml.customProperty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127"/>
  <workbookPr showInkAnnotation="0" autoCompressPictures="0"/>
  <mc:AlternateContent xmlns:mc="http://schemas.openxmlformats.org/markup-compatibility/2006">
    <mc:Choice Requires="x15">
      <x15ac:absPath xmlns:x15ac="http://schemas.microsoft.com/office/spreadsheetml/2010/11/ac" url="https://tomtominternational.sharepoint.com/teams/Corp/InvestorRelations/Quarterly results/2021/Q2/Press Release/"/>
    </mc:Choice>
  </mc:AlternateContent>
  <xr:revisionPtr revIDLastSave="865" documentId="8_{A8C04AF0-C1FE-4936-88C5-DD9610DC7D12}" xr6:coauthVersionLast="45" xr6:coauthVersionMax="47" xr10:uidLastSave="{B1D3D4FE-2B05-456A-AAC8-BFAB3987C64F}"/>
  <bookViews>
    <workbookView xWindow="-120" yWindow="-120" windowWidth="29040" windowHeight="15840" tabRatio="913" xr2:uid="{00000000-000D-0000-FFFF-FFFF00000000}"/>
  </bookViews>
  <sheets>
    <sheet name="Cover" sheetId="1" r:id="rId1"/>
    <sheet name="1. Key figures table" sheetId="2" r:id="rId2"/>
    <sheet name="2. Cons Stat of Income" sheetId="3" r:id="rId3"/>
    <sheet name="3. Cons Stat of Comp Income" sheetId="4" r:id="rId4"/>
    <sheet name="4. Cons Balance Sheet" sheetId="5" r:id="rId5"/>
    <sheet name="5. Cons Stat of CF" sheetId="6" r:id="rId6"/>
    <sheet name="6. Cons Stat of Chang in Equity" sheetId="7" r:id="rId7"/>
    <sheet name="7. Segment Reporting" sheetId="8" r:id="rId8"/>
    <sheet name="8. Earnings per share" sheetId="9" r:id="rId9"/>
    <sheet name="9. Shareholders equity" sheetId="10" r:id="rId10"/>
    <sheet name="10. Operational performance" sheetId="11" r:id="rId11"/>
    <sheet name="Summarized BS and CF" sheetId="13" state="hidden" r:id="rId12"/>
  </sheets>
  <definedNames>
    <definedName name="_xlnm.Print_Area" localSheetId="1">'1. Key figures table'!$A$1:$I$75</definedName>
    <definedName name="_xlnm.Print_Area" localSheetId="4">'4. Cons Balance Sheet'!$A$1:$I$69</definedName>
    <definedName name="_xlnm.Print_Area" localSheetId="9">'9. Shareholders equity'!$A$1:$G$14</definedName>
    <definedName name="_xlnm.Print_Area" localSheetId="0">Cover!$B$1:$D$24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M29" i="13" l="1"/>
  <c r="K29" i="13"/>
  <c r="I29" i="13"/>
  <c r="H29" i="13"/>
  <c r="G29" i="13"/>
  <c r="F29" i="13"/>
  <c r="E29" i="13"/>
  <c r="D29" i="13"/>
  <c r="I2" i="13"/>
  <c r="H2" i="13"/>
  <c r="G2" i="13"/>
  <c r="F2" i="13"/>
  <c r="E2" i="13"/>
  <c r="D2" i="13"/>
  <c r="C2" i="13"/>
  <c r="M55" i="13"/>
  <c r="M54" i="13"/>
  <c r="M53" i="13"/>
  <c r="M52" i="13"/>
  <c r="K55" i="13"/>
  <c r="K54" i="13"/>
  <c r="K53" i="13"/>
  <c r="K52" i="13"/>
  <c r="I55" i="13"/>
  <c r="H55" i="13"/>
  <c r="G55" i="13"/>
  <c r="F55" i="13"/>
  <c r="E55" i="13"/>
  <c r="I54" i="13"/>
  <c r="H54" i="13"/>
  <c r="G54" i="13"/>
  <c r="F54" i="13"/>
  <c r="E54" i="13"/>
  <c r="I53" i="13"/>
  <c r="H53" i="13"/>
  <c r="G53" i="13"/>
  <c r="F53" i="13"/>
  <c r="E53" i="13"/>
  <c r="I52" i="13"/>
  <c r="H52" i="13"/>
  <c r="G52" i="13"/>
  <c r="F52" i="13"/>
  <c r="E52" i="13"/>
  <c r="D55" i="13"/>
  <c r="D54" i="13"/>
  <c r="D53" i="13"/>
  <c r="D52" i="13"/>
  <c r="M51" i="13"/>
  <c r="K51" i="13"/>
  <c r="I51" i="13"/>
  <c r="H51" i="13"/>
  <c r="G51" i="13"/>
  <c r="F51" i="13"/>
  <c r="E51" i="13"/>
  <c r="D51" i="13"/>
  <c r="M50" i="13"/>
  <c r="M49" i="13"/>
  <c r="M48" i="13"/>
  <c r="M47" i="13"/>
  <c r="M46" i="13"/>
  <c r="M44" i="13"/>
  <c r="M42" i="13"/>
  <c r="K49" i="13"/>
  <c r="K48" i="13"/>
  <c r="K47" i="13"/>
  <c r="K46" i="13"/>
  <c r="K50" i="13" s="1"/>
  <c r="K44" i="13"/>
  <c r="K42" i="13"/>
  <c r="F50" i="13"/>
  <c r="I49" i="13"/>
  <c r="H49" i="13"/>
  <c r="G49" i="13"/>
  <c r="F49" i="13"/>
  <c r="E49" i="13"/>
  <c r="I48" i="13"/>
  <c r="H48" i="13"/>
  <c r="G48" i="13"/>
  <c r="F48" i="13"/>
  <c r="E48" i="13"/>
  <c r="I47" i="13"/>
  <c r="H47" i="13"/>
  <c r="G47" i="13"/>
  <c r="F47" i="13"/>
  <c r="E47" i="13"/>
  <c r="I46" i="13"/>
  <c r="I50" i="13" s="1"/>
  <c r="H46" i="13"/>
  <c r="H50" i="13" s="1"/>
  <c r="G46" i="13"/>
  <c r="F46" i="13"/>
  <c r="E46" i="13"/>
  <c r="I44" i="13"/>
  <c r="H44" i="13"/>
  <c r="G44" i="13"/>
  <c r="G50" i="13" s="1"/>
  <c r="F44" i="13"/>
  <c r="E44" i="13"/>
  <c r="E50" i="13" s="1"/>
  <c r="I42" i="13"/>
  <c r="H42" i="13"/>
  <c r="G42" i="13"/>
  <c r="F42" i="13"/>
  <c r="E42" i="13"/>
  <c r="D50" i="13"/>
  <c r="D49" i="13"/>
  <c r="D48" i="13"/>
  <c r="D47" i="13"/>
  <c r="D46" i="13"/>
  <c r="D44" i="13"/>
  <c r="D42" i="13"/>
  <c r="M40" i="13"/>
  <c r="M39" i="13"/>
  <c r="M38" i="13"/>
  <c r="M41" i="13" s="1"/>
  <c r="M37" i="13"/>
  <c r="K40" i="13"/>
  <c r="K39" i="13"/>
  <c r="K38" i="13"/>
  <c r="K37" i="13"/>
  <c r="I40" i="13"/>
  <c r="H40" i="13"/>
  <c r="H41" i="13" s="1"/>
  <c r="G40" i="13"/>
  <c r="F40" i="13"/>
  <c r="E40" i="13"/>
  <c r="I39" i="13"/>
  <c r="H39" i="13"/>
  <c r="G39" i="13"/>
  <c r="F39" i="13"/>
  <c r="E39" i="13"/>
  <c r="E41" i="13" s="1"/>
  <c r="I38" i="13"/>
  <c r="H38" i="13"/>
  <c r="G38" i="13"/>
  <c r="F38" i="13"/>
  <c r="E38" i="13"/>
  <c r="I37" i="13"/>
  <c r="H37" i="13"/>
  <c r="G37" i="13"/>
  <c r="G41" i="13" s="1"/>
  <c r="F37" i="13"/>
  <c r="F41" i="13" s="1"/>
  <c r="E37" i="13"/>
  <c r="D40" i="13"/>
  <c r="D39" i="13"/>
  <c r="D38" i="13"/>
  <c r="D37" i="13"/>
  <c r="K41" i="13"/>
  <c r="I41" i="13"/>
  <c r="M33" i="13"/>
  <c r="K33" i="13"/>
  <c r="I33" i="13"/>
  <c r="H33" i="13"/>
  <c r="G33" i="13"/>
  <c r="F33" i="13"/>
  <c r="E33" i="13"/>
  <c r="D33" i="13"/>
  <c r="D36" i="13" s="1"/>
  <c r="M35" i="13"/>
  <c r="M34" i="13"/>
  <c r="M32" i="13"/>
  <c r="M31" i="13"/>
  <c r="M30" i="13"/>
  <c r="M36" i="13" s="1"/>
  <c r="K35" i="13"/>
  <c r="K34" i="13"/>
  <c r="K36" i="13" s="1"/>
  <c r="K32" i="13"/>
  <c r="K31" i="13"/>
  <c r="K30" i="13"/>
  <c r="I35" i="13"/>
  <c r="H35" i="13"/>
  <c r="G35" i="13"/>
  <c r="F35" i="13"/>
  <c r="E35" i="13"/>
  <c r="I34" i="13"/>
  <c r="H34" i="13"/>
  <c r="G34" i="13"/>
  <c r="F34" i="13"/>
  <c r="E34" i="13"/>
  <c r="I32" i="13"/>
  <c r="H32" i="13"/>
  <c r="G32" i="13"/>
  <c r="F32" i="13"/>
  <c r="E32" i="13"/>
  <c r="I31" i="13"/>
  <c r="H31" i="13"/>
  <c r="G31" i="13"/>
  <c r="F31" i="13"/>
  <c r="E31" i="13"/>
  <c r="E36" i="13" s="1"/>
  <c r="I30" i="13"/>
  <c r="I36" i="13" s="1"/>
  <c r="H30" i="13"/>
  <c r="G30" i="13"/>
  <c r="G36" i="13" s="1"/>
  <c r="F30" i="13"/>
  <c r="E30" i="13"/>
  <c r="H36" i="13"/>
  <c r="F36" i="13"/>
  <c r="D35" i="13"/>
  <c r="D34" i="13"/>
  <c r="D32" i="13"/>
  <c r="D31" i="13"/>
  <c r="D30" i="13"/>
  <c r="I10" i="13"/>
  <c r="I13" i="13" s="1"/>
  <c r="H10" i="13"/>
  <c r="G10" i="13"/>
  <c r="F10" i="13"/>
  <c r="F13" i="13" s="1"/>
  <c r="E10" i="13"/>
  <c r="D10" i="13"/>
  <c r="C10" i="13"/>
  <c r="I27" i="13"/>
  <c r="H27" i="13"/>
  <c r="G27" i="13"/>
  <c r="F27" i="13"/>
  <c r="E27" i="13"/>
  <c r="D27" i="13"/>
  <c r="C27" i="13"/>
  <c r="I25" i="13"/>
  <c r="H25" i="13"/>
  <c r="G25" i="13"/>
  <c r="F25" i="13"/>
  <c r="E25" i="13"/>
  <c r="D25" i="13"/>
  <c r="C25" i="13"/>
  <c r="C26" i="13"/>
  <c r="H13" i="13"/>
  <c r="G13" i="13"/>
  <c r="E13" i="13"/>
  <c r="D13" i="13"/>
  <c r="C13" i="13"/>
  <c r="I24" i="13"/>
  <c r="H24" i="13"/>
  <c r="G24" i="13"/>
  <c r="F24" i="13"/>
  <c r="E24" i="13"/>
  <c r="D24" i="13"/>
  <c r="C24" i="13"/>
  <c r="I26" i="13"/>
  <c r="H26" i="13"/>
  <c r="G26" i="13"/>
  <c r="F26" i="13"/>
  <c r="E26" i="13"/>
  <c r="D26" i="13"/>
  <c r="I14" i="13"/>
  <c r="H14" i="13"/>
  <c r="G14" i="13"/>
  <c r="F14" i="13"/>
  <c r="E14" i="13"/>
  <c r="D14" i="13"/>
  <c r="C14" i="13"/>
  <c r="I12" i="13"/>
  <c r="H12" i="13"/>
  <c r="G12" i="13"/>
  <c r="F12" i="13"/>
  <c r="E12" i="13"/>
  <c r="D12" i="13"/>
  <c r="C12" i="13"/>
  <c r="I23" i="13"/>
  <c r="H23" i="13"/>
  <c r="G23" i="13"/>
  <c r="F23" i="13"/>
  <c r="E23" i="13"/>
  <c r="D23" i="13"/>
  <c r="I22" i="13"/>
  <c r="H22" i="13"/>
  <c r="G22" i="13"/>
  <c r="F22" i="13"/>
  <c r="E22" i="13"/>
  <c r="D22" i="13"/>
  <c r="I21" i="13"/>
  <c r="H21" i="13"/>
  <c r="G21" i="13"/>
  <c r="F21" i="13"/>
  <c r="E21" i="13"/>
  <c r="D21" i="13"/>
  <c r="I20" i="13"/>
  <c r="H20" i="13"/>
  <c r="G20" i="13"/>
  <c r="F20" i="13"/>
  <c r="E20" i="13"/>
  <c r="D20" i="13"/>
  <c r="I19" i="13"/>
  <c r="H19" i="13"/>
  <c r="G19" i="13"/>
  <c r="F19" i="13"/>
  <c r="E19" i="13"/>
  <c r="D19" i="13"/>
  <c r="I18" i="13"/>
  <c r="H18" i="13"/>
  <c r="G18" i="13"/>
  <c r="F18" i="13"/>
  <c r="E18" i="13"/>
  <c r="D18" i="13"/>
  <c r="I17" i="13"/>
  <c r="H17" i="13"/>
  <c r="G17" i="13"/>
  <c r="F17" i="13"/>
  <c r="E17" i="13"/>
  <c r="D17" i="13"/>
  <c r="I16" i="13"/>
  <c r="H16" i="13"/>
  <c r="G16" i="13"/>
  <c r="F16" i="13"/>
  <c r="E16" i="13"/>
  <c r="D16" i="13"/>
  <c r="C23" i="13"/>
  <c r="C22" i="13"/>
  <c r="C21" i="13"/>
  <c r="C20" i="13"/>
  <c r="C19" i="13"/>
  <c r="C18" i="13"/>
  <c r="C17" i="13"/>
  <c r="C16" i="13"/>
  <c r="I11" i="13"/>
  <c r="H11" i="13"/>
  <c r="G11" i="13"/>
  <c r="F11" i="13"/>
  <c r="E11" i="13"/>
  <c r="D11" i="13"/>
  <c r="C11" i="13"/>
  <c r="D41" i="13" l="1"/>
  <c r="I9" i="13"/>
  <c r="H9" i="13"/>
  <c r="G9" i="13"/>
  <c r="F9" i="13"/>
  <c r="E9" i="13"/>
  <c r="D9" i="13"/>
  <c r="I8" i="13"/>
  <c r="H8" i="13"/>
  <c r="G8" i="13"/>
  <c r="F8" i="13"/>
  <c r="E8" i="13"/>
  <c r="D8" i="13"/>
  <c r="I7" i="13"/>
  <c r="H7" i="13"/>
  <c r="G7" i="13"/>
  <c r="F7" i="13"/>
  <c r="E7" i="13"/>
  <c r="D7" i="13"/>
  <c r="C8" i="13"/>
  <c r="C9" i="13"/>
  <c r="C7" i="13"/>
  <c r="I6" i="13"/>
  <c r="I5" i="13"/>
  <c r="I4" i="13"/>
  <c r="I3" i="13"/>
  <c r="D3" i="13"/>
  <c r="E3" i="13"/>
  <c r="F3" i="13"/>
  <c r="G3" i="13"/>
  <c r="H3" i="13"/>
  <c r="D4" i="13"/>
  <c r="E4" i="13"/>
  <c r="F4" i="13"/>
  <c r="G4" i="13"/>
  <c r="H4" i="13"/>
  <c r="D5" i="13"/>
  <c r="E5" i="13"/>
  <c r="F5" i="13"/>
  <c r="G5" i="13"/>
  <c r="H5" i="13"/>
  <c r="D6" i="13"/>
  <c r="E6" i="13"/>
  <c r="F6" i="13"/>
  <c r="G6" i="13"/>
  <c r="H6" i="13"/>
  <c r="C6" i="13"/>
  <c r="C5" i="13"/>
  <c r="C4" i="13"/>
  <c r="C3" i="13"/>
  <c r="H38" i="11" l="1"/>
  <c r="H11" i="11" l="1"/>
  <c r="G11" i="11"/>
  <c r="F11" i="11"/>
  <c r="E11" i="11"/>
  <c r="D11" i="11"/>
  <c r="C11" i="11"/>
  <c r="H26" i="11"/>
  <c r="G26" i="11"/>
  <c r="F26" i="11"/>
  <c r="E26" i="11"/>
  <c r="D26" i="11"/>
  <c r="C26" i="11"/>
  <c r="I51" i="5" l="1"/>
  <c r="H27" i="11" l="1"/>
  <c r="G27" i="11"/>
  <c r="F27" i="11"/>
  <c r="E27" i="11"/>
  <c r="D27" i="11"/>
  <c r="C27" i="11"/>
  <c r="H50" i="11" l="1"/>
  <c r="G50" i="11"/>
  <c r="F50" i="11"/>
  <c r="E50" i="11"/>
  <c r="D50" i="11"/>
  <c r="C50" i="11"/>
  <c r="H49" i="11"/>
  <c r="G49" i="11"/>
  <c r="F49" i="11"/>
  <c r="E49" i="11"/>
  <c r="D49" i="11"/>
  <c r="H44" i="11"/>
  <c r="G44" i="11"/>
  <c r="F44" i="11"/>
  <c r="E44" i="11"/>
  <c r="D44" i="11"/>
  <c r="H43" i="11"/>
  <c r="G43" i="11"/>
  <c r="F43" i="11"/>
  <c r="E43" i="11"/>
  <c r="D43" i="11"/>
  <c r="C43" i="11"/>
  <c r="H42" i="11"/>
  <c r="G42" i="11"/>
  <c r="F42" i="11"/>
  <c r="E42" i="11"/>
  <c r="D42" i="11"/>
  <c r="C42" i="11"/>
  <c r="G38" i="11"/>
  <c r="F38" i="11"/>
  <c r="E38" i="11"/>
  <c r="D38" i="11"/>
  <c r="C38" i="11"/>
  <c r="H37" i="11"/>
  <c r="G37" i="11"/>
  <c r="F37" i="11"/>
  <c r="E37" i="11"/>
  <c r="D37" i="11"/>
  <c r="C37" i="11"/>
  <c r="H36" i="11"/>
  <c r="G36" i="11"/>
  <c r="F36" i="11"/>
  <c r="E36" i="11"/>
  <c r="D36" i="11"/>
  <c r="C36" i="11"/>
  <c r="H28" i="11"/>
  <c r="G28" i="11"/>
  <c r="F28" i="11"/>
  <c r="E28" i="11"/>
  <c r="D28" i="11"/>
  <c r="C28" i="11"/>
  <c r="H21" i="11"/>
  <c r="G21" i="11"/>
  <c r="F21" i="11"/>
  <c r="E21" i="11"/>
  <c r="D21" i="11"/>
  <c r="C21" i="11"/>
  <c r="H14" i="11"/>
  <c r="G14" i="11"/>
  <c r="F14" i="11"/>
  <c r="E14" i="11"/>
  <c r="D14" i="11"/>
  <c r="C14" i="11"/>
  <c r="H13" i="11"/>
  <c r="G13" i="11"/>
  <c r="F13" i="11"/>
  <c r="E13" i="11"/>
  <c r="D13" i="11"/>
  <c r="C13" i="11"/>
  <c r="H12" i="11"/>
  <c r="G12" i="11"/>
  <c r="F12" i="11"/>
  <c r="E12" i="11"/>
  <c r="D12" i="11"/>
  <c r="C12" i="11"/>
  <c r="G35" i="11"/>
  <c r="F35" i="11"/>
  <c r="E35" i="11"/>
  <c r="D35" i="11"/>
  <c r="C35" i="11"/>
  <c r="H9" i="11"/>
  <c r="H19" i="11" s="1"/>
  <c r="G9" i="11"/>
  <c r="F9" i="11"/>
  <c r="F19" i="11" s="1"/>
  <c r="E9" i="11"/>
  <c r="E19" i="11" s="1"/>
  <c r="D9" i="11"/>
  <c r="D19" i="11" s="1"/>
  <c r="C9" i="11"/>
  <c r="H8" i="11"/>
  <c r="G8" i="11"/>
  <c r="G18" i="11" s="1"/>
  <c r="F8" i="11"/>
  <c r="F18" i="11" s="1"/>
  <c r="E8" i="11"/>
  <c r="E18" i="11" s="1"/>
  <c r="D8" i="11"/>
  <c r="C8" i="11"/>
  <c r="C18" i="11" s="1"/>
  <c r="H7" i="11"/>
  <c r="H17" i="11" s="1"/>
  <c r="G7" i="11"/>
  <c r="G17" i="11" s="1"/>
  <c r="F7" i="11"/>
  <c r="F17" i="11" s="1"/>
  <c r="E7" i="11"/>
  <c r="D7" i="11"/>
  <c r="D17" i="11" s="1"/>
  <c r="C7" i="11"/>
  <c r="C17" i="11" s="1"/>
  <c r="H6" i="11"/>
  <c r="G6" i="11"/>
  <c r="F6" i="11"/>
  <c r="E6" i="11"/>
  <c r="D6" i="11"/>
  <c r="C6" i="11"/>
  <c r="B3" i="10"/>
  <c r="B3" i="8"/>
  <c r="B3" i="7"/>
  <c r="B3" i="6"/>
  <c r="B3" i="5"/>
  <c r="B3" i="4"/>
  <c r="B3" i="3"/>
  <c r="G46" i="2"/>
  <c r="F46" i="2"/>
  <c r="G44" i="2"/>
  <c r="F44" i="2"/>
  <c r="G29" i="2"/>
  <c r="F29" i="2"/>
  <c r="G27" i="2"/>
  <c r="F27" i="2"/>
  <c r="C11" i="1"/>
  <c r="D18" i="11" l="1"/>
  <c r="C19" i="11"/>
  <c r="G19" i="11"/>
  <c r="H18" i="11"/>
  <c r="F25" i="11"/>
  <c r="G25" i="11"/>
  <c r="D25" i="11"/>
  <c r="E25" i="11"/>
  <c r="C25" i="11"/>
  <c r="H25" i="11"/>
  <c r="H16" i="11"/>
  <c r="H23" i="11" s="1"/>
  <c r="E17" i="11"/>
  <c r="H35" i="11"/>
  <c r="C16" i="11"/>
  <c r="C23" i="11" s="1"/>
  <c r="D16" i="11"/>
  <c r="D23" i="11" s="1"/>
  <c r="E16" i="11"/>
  <c r="E23" i="11" s="1"/>
  <c r="F16" i="11"/>
  <c r="F23" i="11" s="1"/>
  <c r="G16" i="11"/>
  <c r="G23" i="11" l="1"/>
  <c r="F30" i="11"/>
  <c r="F39" i="11" s="1"/>
  <c r="F45" i="11" s="1"/>
  <c r="F51" i="11" s="1"/>
  <c r="E30" i="11"/>
  <c r="E39" i="11" s="1"/>
  <c r="E45" i="11" s="1"/>
  <c r="E51" i="11" s="1"/>
  <c r="H30" i="11"/>
  <c r="H39" i="11" s="1"/>
  <c r="H45" i="11" s="1"/>
  <c r="H51" i="11" s="1"/>
  <c r="D30" i="11"/>
  <c r="D39" i="11" s="1"/>
  <c r="D45" i="11" s="1"/>
  <c r="D51" i="11" s="1"/>
  <c r="C30" i="11"/>
  <c r="C39" i="11" s="1"/>
  <c r="C45" i="11" s="1"/>
  <c r="C51" i="11" s="1"/>
  <c r="G30" i="11" l="1"/>
  <c r="G39" i="11" l="1"/>
  <c r="G45" i="11" l="1"/>
  <c r="G51" i="11" s="1"/>
</calcChain>
</file>

<file path=xl/sharedStrings.xml><?xml version="1.0" encoding="utf-8"?>
<sst xmlns="http://schemas.openxmlformats.org/spreadsheetml/2006/main" count="444" uniqueCount="236">
  <si>
    <t>Key figures</t>
  </si>
  <si>
    <t>Second quarter and half year 2021 results</t>
  </si>
  <si>
    <t>(€ in millions, unless stated otherwise)</t>
  </si>
  <si>
    <t>Q2 '21</t>
  </si>
  <si>
    <t>Q2 '20</t>
  </si>
  <si>
    <t>y.o.y. change</t>
  </si>
  <si>
    <t>H1 '21</t>
  </si>
  <si>
    <t>H1 '20</t>
  </si>
  <si>
    <t>Location Technology</t>
  </si>
  <si>
    <t>Consumer</t>
  </si>
  <si>
    <t>Revenue</t>
  </si>
  <si>
    <t>Gross profit</t>
  </si>
  <si>
    <t>Gross margin</t>
  </si>
  <si>
    <t>EBITDA</t>
  </si>
  <si>
    <t>EBITDA margin</t>
  </si>
  <si>
    <t>Net result</t>
  </si>
  <si>
    <t>Free cash flow (FCF)</t>
  </si>
  <si>
    <t>FCF as a % of revenue</t>
  </si>
  <si>
    <t xml:space="preserve">Automotive </t>
  </si>
  <si>
    <t xml:space="preserve">Enterprise </t>
  </si>
  <si>
    <t>Location Technology revenue</t>
  </si>
  <si>
    <t>Segment EBITDA</t>
  </si>
  <si>
    <t>EBITDA margin (%)</t>
  </si>
  <si>
    <t>Segment EBIT</t>
  </si>
  <si>
    <t>EBIT margin (%)</t>
  </si>
  <si>
    <t>(€ in millions)</t>
  </si>
  <si>
    <t>Movement of deferred revenue</t>
  </si>
  <si>
    <t>Consumer products</t>
  </si>
  <si>
    <t>Automotive hardware</t>
  </si>
  <si>
    <t>Consumer revenue</t>
  </si>
  <si>
    <t>Operating expenses excluding D&amp;A</t>
  </si>
  <si>
    <t>Research and development expenses - Geographic data</t>
  </si>
  <si>
    <t>Research and development expenses - Application layer</t>
  </si>
  <si>
    <t>Sales and marketing expenses</t>
  </si>
  <si>
    <t>General and administrative expenses</t>
  </si>
  <si>
    <t>Depreciation and amortization</t>
  </si>
  <si>
    <t>Operating expenses</t>
  </si>
  <si>
    <t>Deferred revenue</t>
  </si>
  <si>
    <t>Automotive</t>
  </si>
  <si>
    <t>Enterprise</t>
  </si>
  <si>
    <t>Gross deferred revenue</t>
  </si>
  <si>
    <t>Less: Netting adjustment to unbilled revenue</t>
  </si>
  <si>
    <t>Free cash flow</t>
  </si>
  <si>
    <t>Cash flow from operating activities</t>
  </si>
  <si>
    <t>Investments in intangible assets</t>
  </si>
  <si>
    <t>Investments in property, plant and equipment</t>
  </si>
  <si>
    <t>Consolidated condensed statement of income</t>
  </si>
  <si>
    <t>(€ in thousands)</t>
  </si>
  <si>
    <t>Q1 '20</t>
  </si>
  <si>
    <t>Q3 '20</t>
  </si>
  <si>
    <t>Q4 '20</t>
  </si>
  <si>
    <t>Q1 '21</t>
  </si>
  <si>
    <t>Cost of sales</t>
  </si>
  <si>
    <t>Total operating expenses</t>
  </si>
  <si>
    <t>Operating result (EBIT)</t>
  </si>
  <si>
    <t>EBIT margin</t>
  </si>
  <si>
    <t>Financial result</t>
  </si>
  <si>
    <t>Result before tax</t>
  </si>
  <si>
    <t>Income tax (expense)/gain</t>
  </si>
  <si>
    <r>
      <rPr>
        <sz val="8"/>
        <color rgb="FF000000"/>
        <rFont val="Arial"/>
        <family val="2"/>
      </rPr>
      <t>1</t>
    </r>
    <r>
      <rPr>
        <sz val="8"/>
        <color rgb="FF000000"/>
        <rFont val="Arial"/>
        <family val="2"/>
      </rPr>
      <t xml:space="preserve"> Net result is fully attributable to equity holders of the parent.</t>
    </r>
  </si>
  <si>
    <t>Weighted average number of shares (in thousands)</t>
  </si>
  <si>
    <t>Basic</t>
  </si>
  <si>
    <t>Diluted</t>
  </si>
  <si>
    <t>Earnings per share (in €)</t>
  </si>
  <si>
    <r>
      <rPr>
        <sz val="10"/>
        <color rgb="FF000000"/>
        <rFont val="Arial"/>
        <family val="2"/>
      </rPr>
      <t>Diluted</t>
    </r>
    <r>
      <rPr>
        <vertAlign val="superscript"/>
        <sz val="10"/>
        <color rgb="FF000000"/>
        <rFont val="Arial"/>
        <family val="2"/>
      </rPr>
      <t>2</t>
    </r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</si>
  <si>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When the net result is a loss, no </t>
    </r>
    <r>
      <rPr>
        <sz val="8"/>
        <color rgb="FF000000"/>
        <rFont val="Arial"/>
        <family val="2"/>
      </rPr>
      <t xml:space="preserve">additional shares from assumed conversion are taken into account as the effect would be anti-dilutive. </t>
    </r>
  </si>
  <si>
    <t>Additional information:</t>
  </si>
  <si>
    <t>NET RESULT</t>
  </si>
  <si>
    <t>Items that will not be reclassified to profit or loss</t>
  </si>
  <si>
    <t>Fair value remeasurement of financial instruments</t>
  </si>
  <si>
    <t>Items that may be subsequently reclassified to profit or loss</t>
  </si>
  <si>
    <t>Currency translation differences</t>
  </si>
  <si>
    <t>Remeasurement/non-recognition of deferred tax in equity</t>
  </si>
  <si>
    <t>OTHER COMPREHENSIVE INCOME FOR THE PERIOD</t>
  </si>
  <si>
    <t>Consolidated condensed balance sheet</t>
  </si>
  <si>
    <t>31-Dec-19</t>
  </si>
  <si>
    <t>31-Mar-20</t>
  </si>
  <si>
    <t>30-Jun-20</t>
  </si>
  <si>
    <t>30-Sep-20</t>
  </si>
  <si>
    <t>31-Dec-20</t>
  </si>
  <si>
    <t>31-Mar-21</t>
  </si>
  <si>
    <t>30-Jun-21</t>
  </si>
  <si>
    <t>Goodwill</t>
  </si>
  <si>
    <t>Other intangible assets</t>
  </si>
  <si>
    <t>Property, plant and equipment</t>
  </si>
  <si>
    <t>Lease assets</t>
  </si>
  <si>
    <t>Other contract-related assets</t>
  </si>
  <si>
    <t>Other investments</t>
  </si>
  <si>
    <t>Deferred tax assets</t>
  </si>
  <si>
    <t>Total non-current assets</t>
  </si>
  <si>
    <t>Inventories</t>
  </si>
  <si>
    <t>Trade receivables</t>
  </si>
  <si>
    <t>Unbilled receivables</t>
  </si>
  <si>
    <t>Other receivables and prepayments</t>
  </si>
  <si>
    <t>Fixed-term deposits</t>
  </si>
  <si>
    <t>Cash and cash equivalents</t>
  </si>
  <si>
    <t>Total current assets</t>
  </si>
  <si>
    <t>Total assets</t>
  </si>
  <si>
    <t>Total equity</t>
  </si>
  <si>
    <t>Lease liabilities</t>
  </si>
  <si>
    <t>Deferred tax liability</t>
  </si>
  <si>
    <t>Provisions</t>
  </si>
  <si>
    <t>Total non-current liabilities</t>
  </si>
  <si>
    <t>Trade payables</t>
  </si>
  <si>
    <t>Other contract-related liabilities</t>
  </si>
  <si>
    <t>Income taxes</t>
  </si>
  <si>
    <t>Accruals and other liabilities</t>
  </si>
  <si>
    <t>Total current liabilities</t>
  </si>
  <si>
    <t>Total equity and liabilities</t>
  </si>
  <si>
    <t>Deferred revenue breakdown</t>
  </si>
  <si>
    <t>Net deferred revenue</t>
  </si>
  <si>
    <t>Netting adjustment to unbilled revenue</t>
  </si>
  <si>
    <t>Net cash</t>
  </si>
  <si>
    <t>Cash and cash equivalents at the end of the period</t>
  </si>
  <si>
    <t>Cash placed in fixed term deposits</t>
  </si>
  <si>
    <t>Net cash at the end of the period</t>
  </si>
  <si>
    <t>Consolidated condensed statement of cash flows</t>
  </si>
  <si>
    <t>Operating result</t>
  </si>
  <si>
    <t>Financial losses</t>
  </si>
  <si>
    <t>Change in provisions</t>
  </si>
  <si>
    <t>Equity-settled stock compensation expenses</t>
  </si>
  <si>
    <t>Changes in working capital:</t>
  </si>
  <si>
    <t>Change in inventories</t>
  </si>
  <si>
    <t>Change in receivables and prepayments</t>
  </si>
  <si>
    <t>Change in liabilities (excluding provisions)</t>
  </si>
  <si>
    <t>Cash flow from operations</t>
  </si>
  <si>
    <t>Interest received</t>
  </si>
  <si>
    <t>Interest paid</t>
  </si>
  <si>
    <t>Corporate income taxes paid</t>
  </si>
  <si>
    <t>Dividends received</t>
  </si>
  <si>
    <t>Cash flow from investing activities</t>
  </si>
  <si>
    <t>Payment of lease liabilities</t>
  </si>
  <si>
    <t>Proceeds on issue of ordinary shares</t>
  </si>
  <si>
    <t>Purchase of treasury shares</t>
  </si>
  <si>
    <t>Cash flow from financing activities</t>
  </si>
  <si>
    <t>Net increase/(decrease) in cash and cash equivalents</t>
  </si>
  <si>
    <t>Cash and cash equivalents at the beginning of period</t>
  </si>
  <si>
    <t>Exchange rate changes on cash balances held in foreign currencies</t>
  </si>
  <si>
    <t>Reconciliation to net cash</t>
  </si>
  <si>
    <t>% of revenue</t>
  </si>
  <si>
    <t>Consolidated statement of changes in equity</t>
  </si>
  <si>
    <t>Share capital</t>
  </si>
  <si>
    <t>Share premium</t>
  </si>
  <si>
    <t>Treasury shares</t>
  </si>
  <si>
    <t>Accumulated deficit</t>
  </si>
  <si>
    <t>Shareholder's equity</t>
  </si>
  <si>
    <t>Result for the year</t>
  </si>
  <si>
    <t>Remeasurement of deferred tax in equity</t>
  </si>
  <si>
    <t>Stock compensation related movements</t>
  </si>
  <si>
    <t>Repurchase of shares</t>
  </si>
  <si>
    <t>Transfers between reserves</t>
  </si>
  <si>
    <t>Segment reporting</t>
  </si>
  <si>
    <t>External customers</t>
  </si>
  <si>
    <t>Inter-segment</t>
  </si>
  <si>
    <t>Eliminations</t>
  </si>
  <si>
    <t>Revenue by nature</t>
  </si>
  <si>
    <t>License revenue</t>
  </si>
  <si>
    <t>Service revenue</t>
  </si>
  <si>
    <t>Sale of goods revenue</t>
  </si>
  <si>
    <t>Revenue by timing of revenue recognition</t>
  </si>
  <si>
    <t>Goods and services transferred at a point in time</t>
  </si>
  <si>
    <t>Goods and services transferred over time</t>
  </si>
  <si>
    <t>EBIT</t>
  </si>
  <si>
    <t>Total segment EBIT</t>
  </si>
  <si>
    <t>Unallocated expenses</t>
  </si>
  <si>
    <t>Financial income/(expense)</t>
  </si>
  <si>
    <t>RESULT BEFORE TAX</t>
  </si>
  <si>
    <t>Earnings per share</t>
  </si>
  <si>
    <t>Earnings (€ in thousands)</t>
  </si>
  <si>
    <t>Net result attributed to equity holders</t>
  </si>
  <si>
    <t>Number of shares (in thousands)</t>
  </si>
  <si>
    <t>Weighted average number of ordinary shares for basic EPS</t>
  </si>
  <si>
    <t>Effect of dilutive potential ordinary shares (in thousands)</t>
  </si>
  <si>
    <t>Share options and restricted stocks</t>
  </si>
  <si>
    <t>Weighted average number of ordinary shares for diluted EPS</t>
  </si>
  <si>
    <t>Ordinary shares</t>
  </si>
  <si>
    <t>Preferred shares</t>
  </si>
  <si>
    <t>Total authorised</t>
  </si>
  <si>
    <t>Issued and fully paid</t>
  </si>
  <si>
    <t>Of which held in treasury</t>
  </si>
  <si>
    <t>Operational performance</t>
  </si>
  <si>
    <t>Total IFRS revenue</t>
  </si>
  <si>
    <t>Total operational revenue</t>
  </si>
  <si>
    <t>Operational gross profit</t>
  </si>
  <si>
    <t>Total cash spend</t>
  </si>
  <si>
    <t>CAPEX</t>
  </si>
  <si>
    <t>Lease payments</t>
  </si>
  <si>
    <t>Operational result</t>
  </si>
  <si>
    <t>Reconciliations:</t>
  </si>
  <si>
    <t>Operational result to Free Cash Flow (FCF)</t>
  </si>
  <si>
    <t>Working capital movements</t>
  </si>
  <si>
    <t>Interest and Tax payments</t>
  </si>
  <si>
    <t>Other non-cash items</t>
  </si>
  <si>
    <t>FCF</t>
  </si>
  <si>
    <t>FCF to net cash movement</t>
  </si>
  <si>
    <t>Cash flow from other investing and financing activities</t>
  </si>
  <si>
    <t>Exchange rate differences on cash and fixed-term deposits</t>
  </si>
  <si>
    <t>Net cash movement</t>
  </si>
  <si>
    <t>Movement in net cash to movement in cash equivalents</t>
  </si>
  <si>
    <t>Movement in fixed-term deposits</t>
  </si>
  <si>
    <r>
      <t xml:space="preserve">OTHER COMPREHENSIVE INCOME </t>
    </r>
    <r>
      <rPr>
        <b/>
        <vertAlign val="superscript"/>
        <sz val="10"/>
        <color rgb="FF000000"/>
        <rFont val="Arial"/>
        <family val="2"/>
      </rPr>
      <t>1</t>
    </r>
  </si>
  <si>
    <r>
      <t>TOTAL COMPREHENSIVE INCOME FOR THE PERIOD</t>
    </r>
    <r>
      <rPr>
        <b/>
        <vertAlign val="superscript"/>
        <sz val="10"/>
        <color rgb="FF000000"/>
        <rFont val="Arial"/>
        <family val="2"/>
      </rPr>
      <t>2</t>
    </r>
  </si>
  <si>
    <r>
      <rPr>
        <vertAlign val="superscript"/>
        <sz val="8"/>
        <rFont val="Arial"/>
        <family val="2"/>
      </rPr>
      <t>1</t>
    </r>
    <r>
      <rPr>
        <sz val="8"/>
        <rFont val="Arial"/>
        <family val="2"/>
      </rPr>
      <t xml:space="preserve"> Items of other comprehensive income are presented net of tax.</t>
    </r>
  </si>
  <si>
    <r>
      <rPr>
        <vertAlign val="superscript"/>
        <sz val="8"/>
        <rFont val="Arial"/>
        <family val="2"/>
      </rPr>
      <t>2</t>
    </r>
    <r>
      <rPr>
        <sz val="8"/>
        <rFont val="Arial"/>
        <family val="2"/>
      </rPr>
      <t xml:space="preserve"> Fully attributable to equity holders of the parent</t>
    </r>
    <r>
      <rPr>
        <sz val="8"/>
        <rFont val="Arial"/>
        <family val="2"/>
      </rPr>
      <t>.</t>
    </r>
  </si>
  <si>
    <t>Other non-cash movement</t>
  </si>
  <si>
    <t>Number</t>
  </si>
  <si>
    <t>€ in thousands</t>
  </si>
  <si>
    <t>Automotive reported revenue</t>
  </si>
  <si>
    <t>Movement of Automotive deferred revenue</t>
  </si>
  <si>
    <t>Automotive operational revenue</t>
  </si>
  <si>
    <t>Decrease in fixed-term deposits</t>
  </si>
  <si>
    <t>30 June 2021</t>
  </si>
  <si>
    <t>31 December 2020</t>
  </si>
  <si>
    <t xml:space="preserve">Q2 '20 </t>
  </si>
  <si>
    <t xml:space="preserve">H1 '21 </t>
  </si>
  <si>
    <t xml:space="preserve">H1 '20 </t>
  </si>
  <si>
    <r>
      <t>Net result</t>
    </r>
    <r>
      <rPr>
        <b/>
        <vertAlign val="superscript"/>
        <sz val="9"/>
        <color rgb="FF000000"/>
        <rFont val="Arial"/>
        <family val="2"/>
      </rPr>
      <t>1</t>
    </r>
  </si>
  <si>
    <t>Other non-current assets</t>
  </si>
  <si>
    <t>Cash and cash equivalents and fixed-term deposits</t>
  </si>
  <si>
    <t>Total liabilities</t>
  </si>
  <si>
    <t>Other non-cash movements</t>
  </si>
  <si>
    <r>
      <t>Other reserves</t>
    </r>
    <r>
      <rPr>
        <b/>
        <vertAlign val="superscript"/>
        <sz val="10"/>
        <color rgb="FF000000"/>
        <rFont val="Arial"/>
        <family val="2"/>
        <scheme val="minor"/>
      </rPr>
      <t>1</t>
    </r>
  </si>
  <si>
    <t>Comprehensive income</t>
  </si>
  <si>
    <t>Transactions with owners</t>
  </si>
  <si>
    <t>Other movements</t>
  </si>
  <si>
    <t>Balance as at 30 June 2020</t>
  </si>
  <si>
    <t>Total other comprehensive income</t>
  </si>
  <si>
    <t>Total comprehensive income</t>
  </si>
  <si>
    <t>Balance as at 1 January 2020</t>
  </si>
  <si>
    <t>Balance as at 1 January 2021</t>
  </si>
  <si>
    <t>Balance as at 30 June 2021</t>
  </si>
  <si>
    <t>Exchange rate changes on foreign cash balances</t>
  </si>
  <si>
    <t>Financial gains / (losses)</t>
  </si>
  <si>
    <t>1 Other reserves include the Legal reserve, the Stock compensation reserve, and the Revaluation reserve.</t>
  </si>
  <si>
    <r>
      <rPr>
        <sz val="8"/>
        <color rgb="FF000000"/>
        <rFont val="Arial"/>
        <family val="2"/>
      </rPr>
      <t xml:space="preserve"> </t>
    </r>
    <r>
      <rPr>
        <vertAlign val="superscript"/>
        <sz val="8"/>
        <color rgb="FF000000"/>
        <rFont val="Arial"/>
        <family val="2"/>
      </rPr>
      <t>2</t>
    </r>
    <r>
      <rPr>
        <sz val="8"/>
        <color rgb="FF000000"/>
        <rFont val="Arial"/>
        <family val="2"/>
      </rPr>
      <t xml:space="preserve"> The items of other comprehensive Income are presented net of tax (if applicable).</t>
    </r>
  </si>
  <si>
    <t>Other comprehensive income²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</si>
</sst>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5">
    <numFmt numFmtId="43" formatCode="_-* #,##0.00_-;\-* #,##0.00_-;_-* &quot;-&quot;??_-;_-@_-"/>
    <numFmt numFmtId="164" formatCode="#0.0,,;&quot;-&quot;#0.0,,;#0.0,,;_(@_)"/>
    <numFmt numFmtId="165" formatCode="#0%;&quot;-&quot;#0%;&quot;-&quot;\%;_(@_)"/>
    <numFmt numFmtId="166" formatCode="#0%;&quot;-&quot;#0%;#0%;_(@_)"/>
    <numFmt numFmtId="167" formatCode="#,##0.0,,;&quot;-&quot;#,##0.0,,;#,##0.0,,;_(@_)"/>
    <numFmt numFmtId="168" formatCode="#,##0%;&quot;-&quot;#,##0%;#,##0%;_(@_)"/>
    <numFmt numFmtId="169" formatCode="#0%_);\(#0%\);&quot;-&quot;\%_);_(@_)"/>
    <numFmt numFmtId="170" formatCode="d\ mmmm\ yyyy"/>
    <numFmt numFmtId="171" formatCode="#,##0,;&quot;-&quot;#,##0,;#,##0,;_(@_)"/>
    <numFmt numFmtId="172" formatCode="* #,##0,;* &quot;-&quot;#,##0,;* #,##0,;_(@_)"/>
    <numFmt numFmtId="173" formatCode="#,##0.00;&quot;-&quot;#,##0.00;#,##0.00;_(@_)"/>
    <numFmt numFmtId="174" formatCode="#,##0;&quot;-&quot;#,##0;#,##0;_(@_)"/>
    <numFmt numFmtId="175" formatCode="d\ mmm\ \'yy"/>
    <numFmt numFmtId="176" formatCode="_ * #,##0_ ;_ * \-#,##0_ ;_ * &quot;-&quot;??_ ;_ @_ "/>
    <numFmt numFmtId="177" formatCode="_ * #,##0.00_ ;_ * \-#,##0.00_ ;_ * &quot;-&quot;??_ ;_ @_ "/>
  </numFmts>
  <fonts count="48" x14ac:knownFonts="1">
    <font>
      <sz val="10"/>
      <color theme="1"/>
      <name val="Arial"/>
      <family val="2"/>
      <scheme val="minor"/>
    </font>
    <font>
      <sz val="10"/>
      <color rgb="FF000000"/>
      <name val="Arial"/>
      <family val="2"/>
    </font>
    <font>
      <b/>
      <sz val="12"/>
      <color rgb="FF000000"/>
      <name val="Calibri"/>
      <family val="2"/>
    </font>
    <font>
      <sz val="16"/>
      <color rgb="FF000000"/>
      <name val="Arial"/>
      <family val="2"/>
    </font>
    <font>
      <b/>
      <sz val="10"/>
      <color rgb="FF004B7F"/>
      <name val="Arial"/>
      <family val="2"/>
    </font>
    <font>
      <b/>
      <sz val="10"/>
      <color rgb="FF000000"/>
      <name val="Arial"/>
      <family val="2"/>
    </font>
    <font>
      <i/>
      <sz val="10"/>
      <color rgb="FF000000"/>
      <name val="Arial"/>
      <family val="2"/>
    </font>
    <font>
      <sz val="10"/>
      <name val="Arial"/>
      <family val="2"/>
    </font>
    <font>
      <sz val="8"/>
      <color rgb="FF00000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sz val="10"/>
      <color rgb="FFB6B6B6"/>
      <name val="Arial"/>
      <family val="2"/>
    </font>
    <font>
      <b/>
      <sz val="10"/>
      <name val="Arial"/>
      <family val="2"/>
    </font>
    <font>
      <b/>
      <i/>
      <sz val="10"/>
      <color rgb="FF000000"/>
      <name val="Arial"/>
      <family val="2"/>
    </font>
    <font>
      <b/>
      <vertAlign val="superscript"/>
      <sz val="10"/>
      <color rgb="FF000000"/>
      <name val="Arial"/>
      <family val="2"/>
    </font>
    <font>
      <vertAlign val="superscript"/>
      <sz val="10"/>
      <color rgb="FF000000"/>
      <name val="Arial"/>
      <family val="2"/>
    </font>
    <font>
      <vertAlign val="superscript"/>
      <sz val="8"/>
      <color rgb="FF000000"/>
      <name val="Arial"/>
      <family val="2"/>
    </font>
    <font>
      <sz val="20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b/>
      <sz val="10"/>
      <name val="Arial"/>
      <family val="2"/>
    </font>
    <font>
      <b/>
      <sz val="11"/>
      <color theme="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i/>
      <sz val="9"/>
      <color theme="3" tint="-0.499984740745262"/>
      <name val="Arial"/>
      <family val="2"/>
      <scheme val="minor"/>
    </font>
    <font>
      <sz val="10"/>
      <color rgb="FF006100"/>
      <name val="Arial"/>
      <family val="2"/>
      <scheme val="minor"/>
    </font>
    <font>
      <b/>
      <sz val="10"/>
      <color theme="2"/>
      <name val="Arial"/>
      <family val="2"/>
      <scheme val="minor"/>
    </font>
    <font>
      <sz val="10"/>
      <color rgb="FF9C5700"/>
      <name val="Arial"/>
      <family val="2"/>
      <scheme val="minor"/>
    </font>
    <font>
      <sz val="10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9"/>
      <name val="Arial"/>
      <family val="2"/>
      <scheme val="minor"/>
    </font>
    <font>
      <b/>
      <sz val="10"/>
      <color theme="3"/>
      <name val="Arial"/>
      <family val="2"/>
      <scheme val="minor"/>
    </font>
    <font>
      <i/>
      <sz val="10"/>
      <name val="Arial"/>
      <family val="2"/>
      <scheme val="minor"/>
    </font>
    <font>
      <b/>
      <sz val="10"/>
      <color theme="0" tint="-0.499984740745262"/>
      <name val="Arial"/>
      <family val="2"/>
      <scheme val="minor"/>
    </font>
    <font>
      <sz val="11"/>
      <name val="Arial"/>
      <family val="2"/>
      <scheme val="minor"/>
    </font>
    <font>
      <b/>
      <sz val="10"/>
      <color theme="0" tint="-0.499984740745262"/>
      <name val="Arial"/>
      <family val="2"/>
    </font>
    <font>
      <b/>
      <sz val="9"/>
      <color rgb="FF000000"/>
      <name val="Arial"/>
      <family val="2"/>
    </font>
    <font>
      <b/>
      <vertAlign val="superscript"/>
      <sz val="9"/>
      <color rgb="FF000000"/>
      <name val="Arial"/>
      <family val="2"/>
    </font>
    <font>
      <sz val="10"/>
      <color rgb="FF000000"/>
      <name val="Arial"/>
      <family val="2"/>
      <scheme val="minor"/>
    </font>
    <font>
      <sz val="16"/>
      <color rgb="FF000000"/>
      <name val="Arial"/>
      <family val="2"/>
      <scheme val="minor"/>
    </font>
    <font>
      <b/>
      <sz val="10"/>
      <color rgb="FF004B7F"/>
      <name val="Arial"/>
      <family val="2"/>
      <scheme val="minor"/>
    </font>
    <font>
      <b/>
      <sz val="10"/>
      <color rgb="FF000000"/>
      <name val="Arial"/>
      <family val="2"/>
      <scheme val="minor"/>
    </font>
    <font>
      <b/>
      <sz val="10"/>
      <color rgb="FF616161"/>
      <name val="Arial"/>
      <family val="2"/>
      <scheme val="minor"/>
    </font>
    <font>
      <b/>
      <vertAlign val="superscript"/>
      <sz val="10"/>
      <color rgb="FF000000"/>
      <name val="Arial"/>
      <family val="2"/>
      <scheme val="minor"/>
    </font>
    <font>
      <i/>
      <sz val="10"/>
      <color rgb="FF000000"/>
      <name val="Arial"/>
      <family val="2"/>
      <scheme val="minor"/>
    </font>
  </fonts>
  <fills count="19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BCDCF5"/>
        <bgColor indexed="64"/>
      </patternFill>
    </fill>
    <fill>
      <patternFill patternType="solid">
        <fgColor rgb="FFE5E5E5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theme="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2" tint="-4.9989318521683403E-2"/>
        <bgColor indexed="64"/>
      </patternFill>
    </fill>
    <fill>
      <patternFill patternType="solid">
        <fgColor theme="4" tint="0.39994506668294322"/>
        <bgColor indexed="64"/>
      </patternFill>
    </fill>
    <fill>
      <patternFill patternType="solid">
        <fgColor theme="0" tint="-4.9989318521683403E-2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medium">
        <color rgb="FF8DC3EB"/>
      </bottom>
      <diagonal/>
    </border>
    <border>
      <left/>
      <right/>
      <top style="medium">
        <color rgb="FF8DC3EB"/>
      </top>
      <bottom style="medium">
        <color rgb="FF8DC3EB"/>
      </bottom>
      <diagonal/>
    </border>
    <border>
      <left/>
      <right/>
      <top style="medium">
        <color rgb="FF8DC3EB"/>
      </top>
      <bottom/>
      <diagonal/>
    </border>
    <border>
      <left/>
      <right/>
      <top/>
      <bottom style="thin">
        <color rgb="FF8DC3EB"/>
      </bottom>
      <diagonal/>
    </border>
    <border>
      <left/>
      <right/>
      <top style="thin">
        <color rgb="FF8DC3EB"/>
      </top>
      <bottom style="medium">
        <color rgb="FF8DC3EB"/>
      </bottom>
      <diagonal/>
    </border>
    <border>
      <left/>
      <right/>
      <top style="thin">
        <color rgb="FF8DC3EB"/>
      </top>
      <bottom/>
      <diagonal/>
    </border>
    <border>
      <left/>
      <right/>
      <top style="thin">
        <color rgb="FF8DC3EB"/>
      </top>
      <bottom style="thin">
        <color rgb="FF8DC3EB"/>
      </bottom>
      <diagonal/>
    </border>
    <border>
      <left/>
      <right/>
      <top style="medium">
        <color rgb="FF8DC3EB"/>
      </top>
      <bottom style="thin">
        <color rgb="FFFFFFFF"/>
      </bottom>
      <diagonal/>
    </border>
    <border>
      <left/>
      <right/>
      <top style="thin">
        <color rgb="FFFFFFFF"/>
      </top>
      <bottom style="thin">
        <color rgb="FF8DC3EB"/>
      </bottom>
      <diagonal/>
    </border>
    <border>
      <left/>
      <right/>
      <top style="medium">
        <color rgb="FF8DC3EB"/>
      </top>
      <bottom style="medium">
        <color rgb="FF60ADE0"/>
      </bottom>
      <diagonal/>
    </border>
    <border>
      <left/>
      <right/>
      <top style="medium">
        <color rgb="FF60ADE0"/>
      </top>
      <bottom/>
      <diagonal/>
    </border>
    <border>
      <left/>
      <right/>
      <top/>
      <bottom style="dashed">
        <color rgb="FF60ADE0"/>
      </bottom>
      <diagonal/>
    </border>
    <border>
      <left/>
      <right/>
      <top style="dashed">
        <color rgb="FF60ADE0"/>
      </top>
      <bottom/>
      <diagonal/>
    </border>
    <border>
      <left/>
      <right/>
      <top/>
      <bottom style="medium">
        <color rgb="FF60ADE0"/>
      </bottom>
      <diagonal/>
    </border>
    <border>
      <left/>
      <right/>
      <top/>
      <bottom style="thin">
        <color rgb="FF60ADE0"/>
      </bottom>
      <diagonal/>
    </border>
    <border>
      <left/>
      <right/>
      <top style="thin">
        <color rgb="FF60ADE0"/>
      </top>
      <bottom style="medium">
        <color rgb="FF60ADE0"/>
      </bottom>
      <diagonal/>
    </border>
    <border>
      <left/>
      <right/>
      <top/>
      <bottom style="thin">
        <color rgb="FF61ADE0"/>
      </bottom>
      <diagonal/>
    </border>
    <border>
      <left/>
      <right/>
      <top style="thin">
        <color rgb="FF61ADE0"/>
      </top>
      <bottom/>
      <diagonal/>
    </border>
    <border>
      <left/>
      <right/>
      <top style="thin">
        <color rgb="FF60ADE0"/>
      </top>
      <bottom/>
      <diagonal/>
    </border>
    <border>
      <left/>
      <right/>
      <top style="medium">
        <color rgb="FF60ADE0"/>
      </top>
      <bottom style="medium">
        <color rgb="FF60ADE0"/>
      </bottom>
      <diagonal/>
    </border>
    <border>
      <left/>
      <right/>
      <top style="thin">
        <color rgb="FF8DC3EB"/>
      </top>
      <bottom style="medium">
        <color rgb="FF60ADE0"/>
      </bottom>
      <diagonal/>
    </border>
    <border>
      <left/>
      <right/>
      <top/>
      <bottom style="dotted">
        <color rgb="FF61ADE0"/>
      </bottom>
      <diagonal/>
    </border>
    <border>
      <left/>
      <right/>
      <top style="dotted">
        <color rgb="FF61ADE0"/>
      </top>
      <bottom style="thin">
        <color rgb="FF61ADE0"/>
      </bottom>
      <diagonal/>
    </border>
    <border>
      <left/>
      <right/>
      <top style="medium">
        <color rgb="FF8DC3EB"/>
      </top>
      <bottom style="thin">
        <color rgb="FF61ADE0"/>
      </bottom>
      <diagonal/>
    </border>
    <border>
      <left/>
      <right/>
      <top style="thin">
        <color rgb="FF60ADE0"/>
      </top>
      <bottom style="thin">
        <color rgb="FF60ADE0"/>
      </bottom>
      <diagonal/>
    </border>
    <border>
      <left/>
      <right/>
      <top/>
      <bottom style="thin">
        <color theme="4"/>
      </bottom>
      <diagonal/>
    </border>
    <border>
      <left/>
      <right/>
      <top style="medium">
        <color theme="4"/>
      </top>
      <bottom style="medium">
        <color theme="4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 style="dashed">
        <color theme="0" tint="-0.249977111117893"/>
      </left>
      <right style="dashed">
        <color theme="0" tint="-0.249977111117893"/>
      </right>
      <top style="thin">
        <color theme="0"/>
      </top>
      <bottom style="thin">
        <color theme="0" tint="-0.249977111117893"/>
      </bottom>
      <diagonal/>
    </border>
    <border>
      <left/>
      <right/>
      <top style="thin">
        <color theme="4"/>
      </top>
      <bottom/>
      <diagonal/>
    </border>
    <border>
      <left/>
      <right/>
      <top style="hair">
        <color theme="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/>
      <bottom style="medium">
        <color theme="4"/>
      </bottom>
      <diagonal/>
    </border>
    <border>
      <left/>
      <right/>
      <top style="medium">
        <color theme="4"/>
      </top>
      <bottom style="thin">
        <color theme="4"/>
      </bottom>
      <diagonal/>
    </border>
    <border>
      <left/>
      <right/>
      <top style="medium">
        <color theme="4"/>
      </top>
      <bottom style="hair">
        <color theme="4"/>
      </bottom>
      <diagonal/>
    </border>
    <border>
      <left/>
      <right/>
      <top style="thin">
        <color theme="4"/>
      </top>
      <bottom style="hair">
        <color theme="4"/>
      </bottom>
      <diagonal/>
    </border>
  </borders>
  <cellStyleXfs count="27">
    <xf numFmtId="0" fontId="0" fillId="0" borderId="0"/>
    <xf numFmtId="9" fontId="7" fillId="0" borderId="0" applyFont="0" applyFill="0" applyBorder="0" applyAlignment="0" applyProtection="0"/>
    <xf numFmtId="43" fontId="25" fillId="0" borderId="0" applyFont="0" applyFill="0" applyBorder="0" applyAlignment="0" applyProtection="0"/>
    <xf numFmtId="0" fontId="28" fillId="8" borderId="0" applyNumberFormat="0" applyBorder="0" applyAlignment="0" applyProtection="0"/>
    <xf numFmtId="0" fontId="24" fillId="9" borderId="0" applyNumberFormat="0" applyBorder="0" applyAlignment="0" applyProtection="0"/>
    <xf numFmtId="0" fontId="30" fillId="10" borderId="0" applyNumberFormat="0" applyBorder="0" applyAlignment="0" applyProtection="0"/>
    <xf numFmtId="0" fontId="29" fillId="12" borderId="29" applyNumberFormat="0" applyAlignment="0" applyProtection="0"/>
    <xf numFmtId="0" fontId="32" fillId="13" borderId="30" applyNumberFormat="0" applyAlignment="0" applyProtection="0"/>
    <xf numFmtId="0" fontId="27" fillId="0" borderId="0" applyNumberFormat="0" applyFill="0" applyBorder="0" applyAlignment="0" applyProtection="0"/>
    <xf numFmtId="0" fontId="25" fillId="7" borderId="26"/>
    <xf numFmtId="3" fontId="26" fillId="7" borderId="27">
      <alignment horizontal="right" vertical="top" wrapText="1"/>
    </xf>
    <xf numFmtId="0" fontId="23" fillId="11" borderId="28"/>
    <xf numFmtId="176" fontId="31" fillId="7" borderId="0" applyFont="0" applyFill="0" applyBorder="0" applyAlignment="0" applyProtection="0">
      <alignment horizontal="left"/>
    </xf>
    <xf numFmtId="3" fontId="33" fillId="7" borderId="31">
      <alignment horizontal="center" vertical="center" wrapText="1"/>
    </xf>
    <xf numFmtId="0" fontId="34" fillId="7" borderId="0"/>
    <xf numFmtId="177" fontId="35" fillId="7" borderId="0" applyFill="0" applyBorder="0" applyProtection="0">
      <alignment horizontal="left"/>
    </xf>
    <xf numFmtId="49" fontId="36" fillId="7" borderId="26">
      <alignment horizontal="left" vertical="top"/>
    </xf>
    <xf numFmtId="0" fontId="35" fillId="7" borderId="0">
      <alignment horizontal="left"/>
    </xf>
    <xf numFmtId="176" fontId="31" fillId="14" borderId="32">
      <alignment horizontal="right"/>
    </xf>
    <xf numFmtId="0" fontId="36" fillId="7" borderId="33">
      <alignment horizontal="left"/>
    </xf>
    <xf numFmtId="0" fontId="23" fillId="15" borderId="34"/>
    <xf numFmtId="0" fontId="37" fillId="16" borderId="27" applyNumberFormat="0">
      <alignment vertical="top" wrapText="1"/>
    </xf>
    <xf numFmtId="0" fontId="31" fillId="7" borderId="0">
      <alignment horizontal="left"/>
    </xf>
    <xf numFmtId="0" fontId="25" fillId="7" borderId="35">
      <alignment horizontal="center"/>
    </xf>
    <xf numFmtId="3" fontId="26" fillId="7" borderId="36" applyNumberFormat="0" applyFill="0" applyProtection="0">
      <alignment horizontal="left" vertical="top" wrapText="1"/>
    </xf>
    <xf numFmtId="176" fontId="26" fillId="17" borderId="37"/>
    <xf numFmtId="0" fontId="26" fillId="7" borderId="38" applyNumberFormat="0"/>
  </cellStyleXfs>
  <cellXfs count="511">
    <xf numFmtId="0" fontId="0" fillId="0" borderId="0" xfId="0"/>
    <xf numFmtId="0" fontId="1" fillId="2" borderId="0" xfId="0" applyFont="1" applyFill="1" applyAlignment="1">
      <alignment wrapText="1"/>
    </xf>
    <xf numFmtId="0" fontId="2" fillId="2" borderId="0" xfId="0" applyFont="1" applyFill="1" applyAlignment="1">
      <alignment horizontal="left" wrapText="1"/>
    </xf>
    <xf numFmtId="0" fontId="3" fillId="2" borderId="0" xfId="0" applyFont="1" applyFill="1" applyAlignment="1">
      <alignment horizontal="left" wrapText="1"/>
    </xf>
    <xf numFmtId="0" fontId="4" fillId="2" borderId="0" xfId="0" applyFont="1" applyFill="1" applyAlignment="1">
      <alignment wrapText="1"/>
    </xf>
    <xf numFmtId="0" fontId="5" fillId="2" borderId="1" xfId="0" applyFont="1" applyFill="1" applyBorder="1" applyAlignment="1">
      <alignment wrapText="1"/>
    </xf>
    <xf numFmtId="0" fontId="1" fillId="2" borderId="2" xfId="0" applyFont="1" applyFill="1" applyBorder="1" applyAlignment="1">
      <alignment vertical="top" wrapText="1"/>
    </xf>
    <xf numFmtId="0" fontId="5" fillId="3" borderId="2" xfId="0" applyFont="1" applyFill="1" applyBorder="1" applyAlignment="1">
      <alignment horizontal="right" vertical="top" wrapText="1"/>
    </xf>
    <xf numFmtId="0" fontId="5" fillId="2" borderId="2" xfId="0" applyFont="1" applyFill="1" applyBorder="1" applyAlignment="1">
      <alignment horizontal="right" vertical="top" wrapText="1"/>
    </xf>
    <xf numFmtId="0" fontId="1" fillId="2" borderId="3" xfId="0" applyFont="1" applyFill="1" applyBorder="1" applyAlignment="1">
      <alignment horizontal="left" wrapText="1"/>
    </xf>
    <xf numFmtId="164" fontId="1" fillId="3" borderId="3" xfId="0" applyNumberFormat="1" applyFont="1" applyFill="1" applyBorder="1" applyAlignment="1">
      <alignment horizontal="right" wrapText="1"/>
    </xf>
    <xf numFmtId="164" fontId="1" fillId="2" borderId="3" xfId="0" applyNumberFormat="1" applyFont="1" applyFill="1" applyBorder="1" applyAlignment="1">
      <alignment horizontal="right" wrapText="1"/>
    </xf>
    <xf numFmtId="165" fontId="1" fillId="2" borderId="3" xfId="0" applyNumberFormat="1" applyFont="1" applyFill="1" applyBorder="1" applyAlignment="1">
      <alignment horizontal="right" wrapText="1"/>
    </xf>
    <xf numFmtId="166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wrapText="1"/>
    </xf>
    <xf numFmtId="164" fontId="1" fillId="3" borderId="4" xfId="0" applyNumberFormat="1" applyFont="1" applyFill="1" applyBorder="1" applyAlignment="1">
      <alignment horizontal="right" wrapText="1"/>
    </xf>
    <xf numFmtId="164" fontId="1" fillId="2" borderId="4" xfId="0" applyNumberFormat="1" applyFont="1" applyFill="1" applyBorder="1" applyAlignment="1">
      <alignment horizontal="right" wrapText="1"/>
    </xf>
    <xf numFmtId="166" fontId="1" fillId="2" borderId="4" xfId="0" applyNumberFormat="1" applyFont="1" applyFill="1" applyBorder="1" applyAlignment="1">
      <alignment horizontal="right" wrapText="1"/>
    </xf>
    <xf numFmtId="0" fontId="5" fillId="2" borderId="5" xfId="0" applyFont="1" applyFill="1" applyBorder="1" applyAlignment="1">
      <alignment wrapText="1"/>
    </xf>
    <xf numFmtId="164" fontId="5" fillId="3" borderId="5" xfId="0" applyNumberFormat="1" applyFont="1" applyFill="1" applyBorder="1" applyAlignment="1">
      <alignment horizontal="right" wrapText="1"/>
    </xf>
    <xf numFmtId="164" fontId="5" fillId="2" borderId="5" xfId="0" applyNumberFormat="1" applyFont="1" applyFill="1" applyBorder="1" applyAlignment="1">
      <alignment horizontal="right" wrapText="1"/>
    </xf>
    <xf numFmtId="165" fontId="5" fillId="2" borderId="5" xfId="0" applyNumberFormat="1" applyFont="1" applyFill="1" applyBorder="1" applyAlignment="1">
      <alignment horizontal="right" wrapText="1"/>
    </xf>
    <xf numFmtId="166" fontId="5" fillId="2" borderId="5" xfId="0" applyNumberFormat="1" applyFont="1" applyFill="1" applyBorder="1" applyAlignment="1">
      <alignment horizontal="right" wrapText="1"/>
    </xf>
    <xf numFmtId="0" fontId="5" fillId="2" borderId="3" xfId="0" applyFont="1" applyFill="1" applyBorder="1" applyAlignment="1">
      <alignment wrapText="1"/>
    </xf>
    <xf numFmtId="164" fontId="5" fillId="3" borderId="3" xfId="0" applyNumberFormat="1" applyFont="1" applyFill="1" applyBorder="1" applyAlignment="1">
      <alignment horizontal="right" wrapText="1"/>
    </xf>
    <xf numFmtId="164" fontId="5" fillId="2" borderId="3" xfId="0" applyNumberFormat="1" applyFont="1" applyFill="1" applyBorder="1" applyAlignment="1">
      <alignment horizontal="right" wrapText="1"/>
    </xf>
    <xf numFmtId="165" fontId="5" fillId="2" borderId="3" xfId="0" applyNumberFormat="1" applyFont="1" applyFill="1" applyBorder="1" applyAlignment="1">
      <alignment horizontal="right" wrapText="1"/>
    </xf>
    <xf numFmtId="166" fontId="5" fillId="2" borderId="3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wrapText="1"/>
    </xf>
    <xf numFmtId="166" fontId="6" fillId="3" borderId="4" xfId="0" applyNumberFormat="1" applyFont="1" applyFill="1" applyBorder="1" applyAlignment="1">
      <alignment horizontal="right" wrapText="1"/>
    </xf>
    <xf numFmtId="166" fontId="6" fillId="2" borderId="4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wrapText="1"/>
    </xf>
    <xf numFmtId="164" fontId="5" fillId="3" borderId="6" xfId="0" applyNumberFormat="1" applyFont="1" applyFill="1" applyBorder="1" applyAlignment="1">
      <alignment horizontal="right" wrapText="1"/>
    </xf>
    <xf numFmtId="164" fontId="5" fillId="2" borderId="6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right" wrapText="1"/>
    </xf>
    <xf numFmtId="165" fontId="1" fillId="3" borderId="4" xfId="0" applyNumberFormat="1" applyFont="1" applyFill="1" applyBorder="1" applyAlignment="1">
      <alignment horizontal="right" wrapText="1"/>
    </xf>
    <xf numFmtId="165" fontId="1" fillId="2" borderId="4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wrapText="1"/>
    </xf>
    <xf numFmtId="164" fontId="5" fillId="3" borderId="7" xfId="0" applyNumberFormat="1" applyFont="1" applyFill="1" applyBorder="1" applyAlignment="1">
      <alignment horizontal="right" wrapText="1"/>
    </xf>
    <xf numFmtId="164" fontId="5" fillId="2" borderId="7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wrapText="1"/>
    </xf>
    <xf numFmtId="167" fontId="1" fillId="3" borderId="3" xfId="0" applyNumberFormat="1" applyFont="1" applyFill="1" applyBorder="1" applyAlignment="1">
      <alignment horizontal="right" wrapText="1"/>
    </xf>
    <xf numFmtId="167" fontId="1" fillId="2" borderId="3" xfId="0" applyNumberFormat="1" applyFont="1" applyFill="1" applyBorder="1" applyAlignment="1">
      <alignment horizontal="right" wrapText="1"/>
    </xf>
    <xf numFmtId="0" fontId="1" fillId="2" borderId="4" xfId="0" applyFont="1" applyFill="1" applyBorder="1" applyAlignment="1">
      <alignment horizontal="left" wrapText="1"/>
    </xf>
    <xf numFmtId="167" fontId="1" fillId="3" borderId="4" xfId="0" applyNumberFormat="1" applyFont="1" applyFill="1" applyBorder="1" applyAlignment="1">
      <alignment horizontal="right" wrapText="1"/>
    </xf>
    <xf numFmtId="167" fontId="1" fillId="2" borderId="4" xfId="0" applyNumberFormat="1" applyFont="1" applyFill="1" applyBorder="1" applyAlignment="1">
      <alignment horizontal="right" wrapText="1"/>
    </xf>
    <xf numFmtId="167" fontId="5" fillId="3" borderId="5" xfId="0" applyNumberFormat="1" applyFont="1" applyFill="1" applyBorder="1" applyAlignment="1">
      <alignment horizontal="right" wrapText="1"/>
    </xf>
    <xf numFmtId="167" fontId="5" fillId="2" borderId="5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wrapText="1"/>
    </xf>
    <xf numFmtId="167" fontId="5" fillId="3" borderId="3" xfId="0" applyNumberFormat="1" applyFont="1" applyFill="1" applyBorder="1" applyAlignment="1">
      <alignment horizontal="right" wrapText="1"/>
    </xf>
    <xf numFmtId="167" fontId="5" fillId="2" borderId="3" xfId="0" applyNumberFormat="1" applyFont="1" applyFill="1" applyBorder="1" applyAlignment="1">
      <alignment horizontal="right" wrapText="1"/>
    </xf>
    <xf numFmtId="166" fontId="1" fillId="3" borderId="4" xfId="0" applyNumberFormat="1" applyFont="1" applyFill="1" applyBorder="1" applyAlignment="1">
      <alignment horizontal="right" wrapText="1"/>
    </xf>
    <xf numFmtId="167" fontId="1" fillId="3" borderId="6" xfId="0" applyNumberFormat="1" applyFont="1" applyFill="1" applyBorder="1" applyAlignment="1">
      <alignment horizontal="right" wrapText="1"/>
    </xf>
    <xf numFmtId="167" fontId="1" fillId="2" borderId="6" xfId="0" applyNumberFormat="1" applyFont="1" applyFill="1" applyBorder="1" applyAlignment="1">
      <alignment horizontal="right" wrapText="1"/>
    </xf>
    <xf numFmtId="166" fontId="1" fillId="2" borderId="6" xfId="0" applyNumberFormat="1" applyFont="1" applyFill="1" applyBorder="1" applyAlignment="1">
      <alignment horizontal="right" wrapText="1"/>
    </xf>
    <xf numFmtId="0" fontId="1" fillId="2" borderId="3" xfId="0" applyFont="1" applyFill="1" applyBorder="1" applyAlignment="1">
      <alignment vertical="top" wrapText="1"/>
    </xf>
    <xf numFmtId="168" fontId="1" fillId="2" borderId="8" xfId="0" applyNumberFormat="1" applyFont="1" applyFill="1" applyBorder="1" applyAlignment="1">
      <alignment horizontal="right" wrapText="1"/>
    </xf>
    <xf numFmtId="168" fontId="1" fillId="2" borderId="9" xfId="0" applyNumberFormat="1" applyFont="1" applyFill="1" applyBorder="1" applyAlignment="1">
      <alignment horizontal="right" wrapText="1"/>
    </xf>
    <xf numFmtId="168" fontId="1" fillId="2" borderId="4" xfId="0" applyNumberFormat="1" applyFont="1" applyFill="1" applyBorder="1" applyAlignment="1">
      <alignment horizontal="right" wrapText="1"/>
    </xf>
    <xf numFmtId="168" fontId="5" fillId="2" borderId="5" xfId="0" applyNumberFormat="1" applyFont="1" applyFill="1" applyBorder="1" applyAlignment="1">
      <alignment horizontal="right" wrapText="1"/>
    </xf>
    <xf numFmtId="169" fontId="1" fillId="3" borderId="4" xfId="0" applyNumberFormat="1" applyFont="1" applyFill="1" applyBorder="1" applyAlignment="1">
      <alignment horizontal="right" wrapText="1"/>
    </xf>
    <xf numFmtId="169" fontId="1" fillId="2" borderId="4" xfId="0" applyNumberFormat="1" applyFont="1" applyFill="1" applyBorder="1" applyAlignment="1">
      <alignment horizontal="right" wrapText="1"/>
    </xf>
    <xf numFmtId="168" fontId="1" fillId="2" borderId="6" xfId="0" applyNumberFormat="1" applyFont="1" applyFill="1" applyBorder="1" applyAlignment="1">
      <alignment horizontal="right" wrapText="1"/>
    </xf>
    <xf numFmtId="0" fontId="5" fillId="2" borderId="1" xfId="0" applyFont="1" applyFill="1" applyBorder="1" applyAlignment="1">
      <alignment vertical="top" wrapText="1"/>
    </xf>
    <xf numFmtId="168" fontId="1" fillId="2" borderId="3" xfId="0" applyNumberFormat="1" applyFont="1" applyFill="1" applyBorder="1" applyAlignment="1">
      <alignment horizontal="right" wrapText="1"/>
    </xf>
    <xf numFmtId="167" fontId="1" fillId="3" borderId="0" xfId="0" applyNumberFormat="1" applyFont="1" applyFill="1" applyAlignment="1">
      <alignment wrapText="1"/>
    </xf>
    <xf numFmtId="167" fontId="1" fillId="3" borderId="4" xfId="0" applyNumberFormat="1" applyFont="1" applyFill="1" applyBorder="1" applyAlignment="1">
      <alignment wrapText="1"/>
    </xf>
    <xf numFmtId="165" fontId="5" fillId="2" borderId="6" xfId="0" applyNumberFormat="1" applyFont="1" applyFill="1" applyBorder="1" applyAlignment="1">
      <alignment horizontal="right" wrapText="1"/>
    </xf>
    <xf numFmtId="166" fontId="5" fillId="2" borderId="6" xfId="0" applyNumberFormat="1" applyFont="1" applyFill="1" applyBorder="1" applyAlignment="1">
      <alignment horizontal="right" wrapText="1"/>
    </xf>
    <xf numFmtId="0" fontId="7" fillId="0" borderId="4" xfId="0" applyFont="1" applyBorder="1" applyAlignment="1">
      <alignment vertical="center" wrapText="1"/>
    </xf>
    <xf numFmtId="164" fontId="7" fillId="0" borderId="4" xfId="0" applyNumberFormat="1" applyFont="1" applyBorder="1" applyAlignment="1">
      <alignment vertical="center" wrapText="1"/>
    </xf>
    <xf numFmtId="168" fontId="7" fillId="0" borderId="4" xfId="0" applyNumberFormat="1" applyFont="1" applyBorder="1" applyAlignment="1">
      <alignment vertical="center" wrapText="1"/>
    </xf>
    <xf numFmtId="167" fontId="1" fillId="3" borderId="3" xfId="0" applyNumberFormat="1" applyFont="1" applyFill="1" applyBorder="1" applyAlignment="1">
      <alignment horizontal="right" vertical="top" wrapText="1"/>
    </xf>
    <xf numFmtId="167" fontId="1" fillId="2" borderId="0" xfId="0" applyNumberFormat="1" applyFont="1" applyFill="1" applyAlignment="1">
      <alignment horizontal="right" wrapText="1"/>
    </xf>
    <xf numFmtId="0" fontId="5" fillId="0" borderId="1" xfId="0" applyFont="1" applyBorder="1" applyAlignment="1">
      <alignment vertical="top" wrapText="1"/>
    </xf>
    <xf numFmtId="0" fontId="7" fillId="0" borderId="4" xfId="0" applyFont="1" applyBorder="1" applyAlignment="1">
      <alignment wrapText="1"/>
    </xf>
    <xf numFmtId="0" fontId="5" fillId="2" borderId="0" xfId="0" applyFont="1" applyFill="1" applyAlignment="1">
      <alignment wrapText="1"/>
    </xf>
    <xf numFmtId="0" fontId="1" fillId="2" borderId="1" xfId="0" applyFont="1" applyFill="1" applyBorder="1" applyAlignment="1">
      <alignment wrapText="1"/>
    </xf>
    <xf numFmtId="0" fontId="6" fillId="2" borderId="0" xfId="0" applyFont="1" applyFill="1" applyAlignment="1">
      <alignment wrapText="1"/>
    </xf>
    <xf numFmtId="0" fontId="6" fillId="2" borderId="4" xfId="0" applyFont="1" applyFill="1" applyBorder="1" applyAlignment="1">
      <alignment horizontal="right" wrapText="1"/>
    </xf>
    <xf numFmtId="0" fontId="5" fillId="2" borderId="7" xfId="0" applyFont="1" applyFill="1" applyBorder="1" applyAlignment="1">
      <alignment horizontal="right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wrapText="1"/>
    </xf>
    <xf numFmtId="0" fontId="1" fillId="2" borderId="3" xfId="0" applyFont="1" applyFill="1" applyBorder="1" applyAlignment="1">
      <alignment horizontal="right" wrapText="1"/>
    </xf>
    <xf numFmtId="0" fontId="1" fillId="2" borderId="6" xfId="0" applyFont="1" applyFill="1" applyBorder="1" applyAlignment="1">
      <alignment horizontal="right" wrapText="1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horizontal="right" wrapText="1"/>
    </xf>
    <xf numFmtId="0" fontId="1" fillId="2" borderId="1" xfId="0" applyFont="1" applyFill="1" applyBorder="1" applyAlignment="1">
      <alignment vertical="top" wrapText="1"/>
    </xf>
    <xf numFmtId="0" fontId="5" fillId="2" borderId="1" xfId="0" applyFont="1" applyFill="1" applyBorder="1" applyAlignment="1">
      <alignment horizontal="right" vertical="top" wrapText="1"/>
    </xf>
    <xf numFmtId="0" fontId="1" fillId="0" borderId="3" xfId="0" applyFont="1" applyBorder="1" applyAlignment="1">
      <alignment horizontal="right" wrapText="1"/>
    </xf>
    <xf numFmtId="0" fontId="1" fillId="2" borderId="6" xfId="0" applyFont="1" applyFill="1" applyBorder="1" applyAlignment="1">
      <alignment wrapText="1"/>
    </xf>
    <xf numFmtId="0" fontId="1" fillId="2" borderId="0" xfId="0" applyFont="1" applyFill="1" applyAlignment="1">
      <alignment vertical="top" wrapText="1"/>
    </xf>
    <xf numFmtId="0" fontId="5" fillId="2" borderId="0" xfId="0" applyFont="1" applyFill="1" applyAlignment="1">
      <alignment horizontal="right" vertical="top" wrapText="1"/>
    </xf>
    <xf numFmtId="0" fontId="1" fillId="0" borderId="3" xfId="0" applyFont="1" applyBorder="1" applyAlignment="1">
      <alignment wrapText="1"/>
    </xf>
    <xf numFmtId="0" fontId="1" fillId="2" borderId="10" xfId="0" applyFont="1" applyFill="1" applyBorder="1" applyAlignment="1">
      <alignment vertical="top" wrapText="1"/>
    </xf>
    <xf numFmtId="0" fontId="7" fillId="0" borderId="0" xfId="0" applyFont="1" applyAlignment="1">
      <alignment vertical="top" wrapText="1"/>
    </xf>
    <xf numFmtId="0" fontId="1" fillId="2" borderId="11" xfId="0" applyFont="1" applyFill="1" applyBorder="1" applyAlignment="1">
      <alignment horizontal="left" wrapText="1" indent="2"/>
    </xf>
    <xf numFmtId="171" fontId="1" fillId="2" borderId="3" xfId="0" applyNumberFormat="1" applyFont="1" applyFill="1" applyBorder="1" applyAlignment="1">
      <alignment horizontal="right" wrapText="1"/>
    </xf>
    <xf numFmtId="171" fontId="1" fillId="3" borderId="3" xfId="0" applyNumberFormat="1" applyFont="1" applyFill="1" applyBorder="1" applyAlignment="1">
      <alignment horizontal="right" wrapText="1"/>
    </xf>
    <xf numFmtId="0" fontId="7" fillId="0" borderId="0" xfId="0" applyFont="1" applyAlignment="1">
      <alignment wrapText="1"/>
    </xf>
    <xf numFmtId="0" fontId="1" fillId="2" borderId="12" xfId="0" applyFont="1" applyFill="1" applyBorder="1" applyAlignment="1">
      <alignment horizontal="left" wrapText="1" indent="2"/>
    </xf>
    <xf numFmtId="171" fontId="1" fillId="2" borderId="12" xfId="0" applyNumberFormat="1" applyFont="1" applyFill="1" applyBorder="1" applyAlignment="1">
      <alignment horizontal="right" wrapText="1"/>
    </xf>
    <xf numFmtId="171" fontId="1" fillId="3" borderId="12" xfId="0" applyNumberFormat="1" applyFont="1" applyFill="1" applyBorder="1" applyAlignment="1">
      <alignment horizontal="right" wrapText="1"/>
    </xf>
    <xf numFmtId="0" fontId="9" fillId="0" borderId="0" xfId="0" applyFont="1" applyAlignment="1">
      <alignment wrapText="1"/>
    </xf>
    <xf numFmtId="0" fontId="5" fillId="2" borderId="13" xfId="0" applyFont="1" applyFill="1" applyBorder="1" applyAlignment="1">
      <alignment wrapText="1"/>
    </xf>
    <xf numFmtId="171" fontId="5" fillId="2" borderId="13" xfId="0" applyNumberFormat="1" applyFont="1" applyFill="1" applyBorder="1" applyAlignment="1">
      <alignment horizontal="right" wrapText="1"/>
    </xf>
    <xf numFmtId="171" fontId="5" fillId="3" borderId="13" xfId="0" applyNumberFormat="1" applyFont="1" applyFill="1" applyBorder="1" applyAlignment="1">
      <alignment horizontal="right" wrapText="1"/>
    </xf>
    <xf numFmtId="171" fontId="1" fillId="2" borderId="1" xfId="0" applyNumberFormat="1" applyFont="1" applyFill="1" applyBorder="1" applyAlignment="1">
      <alignment horizontal="right" wrapText="1"/>
    </xf>
    <xf numFmtId="171" fontId="1" fillId="3" borderId="1" xfId="0" applyNumberFormat="1" applyFont="1" applyFill="1" applyBorder="1" applyAlignment="1">
      <alignment horizontal="right" wrapText="1"/>
    </xf>
    <xf numFmtId="171" fontId="1" fillId="4" borderId="1" xfId="0" applyNumberFormat="1" applyFont="1" applyFill="1" applyBorder="1" applyAlignment="1">
      <alignment horizontal="right" wrapText="1"/>
    </xf>
    <xf numFmtId="171" fontId="5" fillId="2" borderId="3" xfId="0" applyNumberFormat="1" applyFont="1" applyFill="1" applyBorder="1" applyAlignment="1">
      <alignment horizontal="right" wrapText="1"/>
    </xf>
    <xf numFmtId="171" fontId="5" fillId="3" borderId="3" xfId="0" applyNumberFormat="1" applyFont="1" applyFill="1" applyBorder="1" applyAlignment="1">
      <alignment horizontal="right" wrapText="1"/>
    </xf>
    <xf numFmtId="171" fontId="1" fillId="2" borderId="4" xfId="0" applyNumberFormat="1" applyFont="1" applyFill="1" applyBorder="1" applyAlignment="1">
      <alignment horizontal="right" wrapText="1"/>
    </xf>
    <xf numFmtId="171" fontId="1" fillId="3" borderId="4" xfId="0" applyNumberFormat="1" applyFont="1" applyFill="1" applyBorder="1" applyAlignment="1">
      <alignment horizontal="right" wrapText="1"/>
    </xf>
    <xf numFmtId="171" fontId="5" fillId="2" borderId="6" xfId="0" applyNumberFormat="1" applyFont="1" applyFill="1" applyBorder="1" applyAlignment="1">
      <alignment horizontal="right" wrapText="1"/>
    </xf>
    <xf numFmtId="171" fontId="5" fillId="3" borderId="6" xfId="0" applyNumberFormat="1" applyFont="1" applyFill="1" applyBorder="1" applyAlignment="1">
      <alignment horizontal="right" wrapText="1"/>
    </xf>
    <xf numFmtId="0" fontId="6" fillId="2" borderId="4" xfId="0" applyFont="1" applyFill="1" applyBorder="1" applyAlignment="1">
      <alignment horizontal="left" wrapText="1"/>
    </xf>
    <xf numFmtId="165" fontId="6" fillId="3" borderId="4" xfId="0" applyNumberFormat="1" applyFont="1" applyFill="1" applyBorder="1" applyAlignment="1">
      <alignment horizontal="right" wrapText="1"/>
    </xf>
    <xf numFmtId="0" fontId="5" fillId="2" borderId="6" xfId="0" applyFont="1" applyFill="1" applyBorder="1" applyAlignment="1">
      <alignment horizontal="left" wrapText="1"/>
    </xf>
    <xf numFmtId="0" fontId="1" fillId="3" borderId="6" xfId="0" applyFont="1" applyFill="1" applyBorder="1" applyAlignment="1">
      <alignment horizontal="right" wrapText="1"/>
    </xf>
    <xf numFmtId="0" fontId="1" fillId="2" borderId="0" xfId="0" applyFont="1" applyFill="1" applyAlignment="1">
      <alignment horizontal="left" wrapText="1"/>
    </xf>
    <xf numFmtId="171" fontId="1" fillId="2" borderId="0" xfId="0" applyNumberFormat="1" applyFont="1" applyFill="1" applyAlignment="1">
      <alignment horizontal="right" wrapText="1"/>
    </xf>
    <xf numFmtId="171" fontId="1" fillId="3" borderId="0" xfId="0" applyNumberFormat="1" applyFont="1" applyFill="1" applyAlignment="1">
      <alignment horizontal="right" wrapText="1"/>
    </xf>
    <xf numFmtId="0" fontId="1" fillId="2" borderId="4" xfId="0" applyFont="1" applyFill="1" applyBorder="1" applyAlignment="1">
      <alignment horizontal="left" wrapText="1" indent="1"/>
    </xf>
    <xf numFmtId="0" fontId="1" fillId="3" borderId="4" xfId="0" applyFont="1" applyFill="1" applyBorder="1" applyAlignment="1">
      <alignment horizontal="right" wrapText="1"/>
    </xf>
    <xf numFmtId="0" fontId="1" fillId="4" borderId="4" xfId="0" applyFont="1" applyFill="1" applyBorder="1" applyAlignment="1">
      <alignment horizontal="right" wrapText="1"/>
    </xf>
    <xf numFmtId="166" fontId="6" fillId="2" borderId="0" xfId="0" applyNumberFormat="1" applyFont="1" applyFill="1" applyAlignment="1">
      <alignment horizontal="right" wrapText="1"/>
    </xf>
    <xf numFmtId="165" fontId="6" fillId="3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6" fillId="3" borderId="0" xfId="0" applyFont="1" applyFill="1" applyAlignment="1">
      <alignment horizontal="right" wrapText="1"/>
    </xf>
    <xf numFmtId="171" fontId="5" fillId="2" borderId="0" xfId="0" applyNumberFormat="1" applyFont="1" applyFill="1" applyAlignment="1">
      <alignment horizontal="right" wrapText="1"/>
    </xf>
    <xf numFmtId="171" fontId="5" fillId="3" borderId="0" xfId="0" applyNumberFormat="1" applyFont="1" applyFill="1" applyAlignment="1">
      <alignment horizontal="right" wrapText="1"/>
    </xf>
    <xf numFmtId="0" fontId="6" fillId="2" borderId="0" xfId="0" applyFont="1" applyFill="1" applyAlignment="1">
      <alignment horizontal="left" wrapText="1"/>
    </xf>
    <xf numFmtId="0" fontId="1" fillId="2" borderId="0" xfId="0" applyFont="1" applyFill="1" applyAlignment="1">
      <alignment horizontal="right" wrapText="1"/>
    </xf>
    <xf numFmtId="0" fontId="1" fillId="3" borderId="0" xfId="0" applyFont="1" applyFill="1" applyAlignment="1">
      <alignment horizontal="right" wrapText="1"/>
    </xf>
    <xf numFmtId="172" fontId="1" fillId="0" borderId="4" xfId="0" applyNumberFormat="1" applyFont="1" applyBorder="1" applyAlignment="1">
      <alignment wrapText="1"/>
    </xf>
    <xf numFmtId="172" fontId="5" fillId="0" borderId="6" xfId="0" applyNumberFormat="1" applyFont="1" applyBorder="1" applyAlignment="1">
      <alignment wrapText="1"/>
    </xf>
    <xf numFmtId="0" fontId="5" fillId="2" borderId="0" xfId="0" applyFont="1" applyFill="1" applyAlignment="1">
      <alignment horizontal="left" wrapText="1"/>
    </xf>
    <xf numFmtId="0" fontId="1" fillId="0" borderId="0" xfId="0" applyFont="1" applyAlignment="1">
      <alignment wrapText="1"/>
    </xf>
    <xf numFmtId="0" fontId="1" fillId="3" borderId="0" xfId="0" applyFont="1" applyFill="1" applyAlignment="1">
      <alignment wrapText="1"/>
    </xf>
    <xf numFmtId="0" fontId="7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1" fillId="0" borderId="0" xfId="0" applyFont="1" applyAlignment="1">
      <alignment horizontal="right" wrapText="1"/>
    </xf>
    <xf numFmtId="0" fontId="5" fillId="2" borderId="4" xfId="0" applyFont="1" applyFill="1" applyBorder="1" applyAlignment="1">
      <alignment wrapText="1"/>
    </xf>
    <xf numFmtId="0" fontId="1" fillId="0" borderId="4" xfId="0" applyFont="1" applyBorder="1" applyAlignment="1">
      <alignment horizontal="right" wrapText="1"/>
    </xf>
    <xf numFmtId="0" fontId="1" fillId="2" borderId="6" xfId="0" applyFont="1" applyFill="1" applyBorder="1" applyAlignment="1">
      <alignment horizontal="left" wrapText="1"/>
    </xf>
    <xf numFmtId="171" fontId="1" fillId="0" borderId="6" xfId="0" applyNumberFormat="1" applyFont="1" applyBorder="1" applyAlignment="1">
      <alignment horizontal="right" wrapText="1"/>
    </xf>
    <xf numFmtId="171" fontId="1" fillId="3" borderId="6" xfId="0" applyNumberFormat="1" applyFont="1" applyFill="1" applyBorder="1" applyAlignment="1">
      <alignment horizontal="right" wrapText="1"/>
    </xf>
    <xf numFmtId="171" fontId="1" fillId="4" borderId="6" xfId="0" applyNumberFormat="1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left" wrapText="1"/>
    </xf>
    <xf numFmtId="171" fontId="1" fillId="0" borderId="1" xfId="0" applyNumberFormat="1" applyFont="1" applyBorder="1" applyAlignment="1">
      <alignment horizontal="right" wrapText="1"/>
    </xf>
    <xf numFmtId="0" fontId="1" fillId="3" borderId="3" xfId="0" applyFont="1" applyFill="1" applyBorder="1" applyAlignment="1">
      <alignment horizontal="right" wrapText="1"/>
    </xf>
    <xf numFmtId="0" fontId="1" fillId="4" borderId="3" xfId="0" applyFont="1" applyFill="1" applyBorder="1" applyAlignment="1">
      <alignment horizontal="right" wrapText="1"/>
    </xf>
    <xf numFmtId="173" fontId="1" fillId="0" borderId="6" xfId="0" applyNumberFormat="1" applyFont="1" applyBorder="1" applyAlignment="1">
      <alignment horizontal="right" wrapText="1"/>
    </xf>
    <xf numFmtId="173" fontId="1" fillId="3" borderId="6" xfId="0" applyNumberFormat="1" applyFont="1" applyFill="1" applyBorder="1" applyAlignment="1">
      <alignment horizontal="right" wrapText="1"/>
    </xf>
    <xf numFmtId="173" fontId="1" fillId="4" borderId="6" xfId="0" applyNumberFormat="1" applyFont="1" applyFill="1" applyBorder="1" applyAlignment="1">
      <alignment horizontal="right" wrapText="1"/>
    </xf>
    <xf numFmtId="173" fontId="1" fillId="0" borderId="1" xfId="0" applyNumberFormat="1" applyFont="1" applyBorder="1" applyAlignment="1">
      <alignment horizontal="right" wrapText="1"/>
    </xf>
    <xf numFmtId="173" fontId="1" fillId="3" borderId="1" xfId="0" applyNumberFormat="1" applyFont="1" applyFill="1" applyBorder="1" applyAlignment="1">
      <alignment horizontal="right" wrapText="1"/>
    </xf>
    <xf numFmtId="173" fontId="1" fillId="4" borderId="1" xfId="0" applyNumberFormat="1" applyFont="1" applyFill="1" applyBorder="1" applyAlignment="1">
      <alignment horizontal="right" wrapText="1"/>
    </xf>
    <xf numFmtId="0" fontId="11" fillId="0" borderId="0" xfId="0" applyFont="1" applyAlignment="1">
      <alignment wrapText="1"/>
    </xf>
    <xf numFmtId="0" fontId="7" fillId="0" borderId="11" xfId="0" applyFont="1" applyBorder="1" applyAlignment="1">
      <alignment wrapText="1"/>
    </xf>
    <xf numFmtId="171" fontId="1" fillId="2" borderId="11" xfId="0" applyNumberFormat="1" applyFont="1" applyFill="1" applyBorder="1" applyAlignment="1">
      <alignment horizontal="right" wrapText="1"/>
    </xf>
    <xf numFmtId="171" fontId="1" fillId="3" borderId="11" xfId="0" applyNumberFormat="1" applyFont="1" applyFill="1" applyBorder="1" applyAlignment="1">
      <alignment horizontal="right" wrapText="1"/>
    </xf>
    <xf numFmtId="0" fontId="7" fillId="0" borderId="15" xfId="0" applyFont="1" applyBorder="1" applyAlignment="1">
      <alignment wrapText="1"/>
    </xf>
    <xf numFmtId="171" fontId="1" fillId="2" borderId="15" xfId="0" applyNumberFormat="1" applyFont="1" applyFill="1" applyBorder="1" applyAlignment="1">
      <alignment horizontal="right" wrapText="1"/>
    </xf>
    <xf numFmtId="171" fontId="1" fillId="3" borderId="15" xfId="0" applyNumberFormat="1" applyFont="1" applyFill="1" applyBorder="1" applyAlignment="1">
      <alignment horizontal="right" wrapText="1"/>
    </xf>
    <xf numFmtId="0" fontId="1" fillId="2" borderId="15" xfId="0" applyFont="1" applyFill="1" applyBorder="1" applyAlignment="1">
      <alignment horizontal="right" wrapText="1"/>
    </xf>
    <xf numFmtId="171" fontId="5" fillId="2" borderId="16" xfId="0" applyNumberFormat="1" applyFont="1" applyFill="1" applyBorder="1" applyAlignment="1">
      <alignment horizontal="right" wrapText="1"/>
    </xf>
    <xf numFmtId="171" fontId="5" fillId="3" borderId="16" xfId="0" applyNumberFormat="1" applyFont="1" applyFill="1" applyBorder="1" applyAlignment="1">
      <alignment horizontal="right" wrapText="1"/>
    </xf>
    <xf numFmtId="0" fontId="5" fillId="3" borderId="0" xfId="0" applyFont="1" applyFill="1" applyAlignment="1">
      <alignment horizontal="right" wrapText="1"/>
    </xf>
    <xf numFmtId="0" fontId="7" fillId="0" borderId="3" xfId="0" applyFont="1" applyBorder="1" applyAlignment="1">
      <alignment wrapText="1"/>
    </xf>
    <xf numFmtId="0" fontId="1" fillId="2" borderId="11" xfId="0" applyFont="1" applyFill="1" applyBorder="1" applyAlignment="1">
      <alignment wrapText="1"/>
    </xf>
    <xf numFmtId="0" fontId="9" fillId="0" borderId="0" xfId="0" applyFont="1" applyAlignment="1">
      <alignment wrapText="1"/>
    </xf>
    <xf numFmtId="0" fontId="7" fillId="0" borderId="17" xfId="0" applyFont="1" applyBorder="1" applyAlignment="1">
      <alignment wrapText="1"/>
    </xf>
    <xf numFmtId="171" fontId="1" fillId="3" borderId="17" xfId="0" applyNumberFormat="1" applyFont="1" applyFill="1" applyBorder="1" applyAlignment="1">
      <alignment horizontal="right" wrapText="1"/>
    </xf>
    <xf numFmtId="171" fontId="1" fillId="2" borderId="17" xfId="0" applyNumberFormat="1" applyFont="1" applyFill="1" applyBorder="1" applyAlignment="1">
      <alignment horizontal="right" wrapText="1"/>
    </xf>
    <xf numFmtId="0" fontId="5" fillId="2" borderId="18" xfId="0" applyFont="1" applyFill="1" applyBorder="1" applyAlignment="1">
      <alignment wrapText="1"/>
    </xf>
    <xf numFmtId="171" fontId="5" fillId="3" borderId="18" xfId="0" applyNumberFormat="1" applyFont="1" applyFill="1" applyBorder="1" applyAlignment="1">
      <alignment horizontal="right" wrapText="1"/>
    </xf>
    <xf numFmtId="171" fontId="5" fillId="2" borderId="18" xfId="0" applyNumberFormat="1" applyFont="1" applyFill="1" applyBorder="1" applyAlignment="1">
      <alignment horizontal="right" wrapText="1"/>
    </xf>
    <xf numFmtId="171" fontId="5" fillId="3" borderId="5" xfId="0" applyNumberFormat="1" applyFont="1" applyFill="1" applyBorder="1" applyAlignment="1">
      <alignment horizontal="right" wrapText="1"/>
    </xf>
    <xf numFmtId="171" fontId="5" fillId="2" borderId="5" xfId="0" applyNumberFormat="1" applyFont="1" applyFill="1" applyBorder="1" applyAlignment="1">
      <alignment horizontal="right" wrapText="1"/>
    </xf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left" wrapText="1"/>
    </xf>
    <xf numFmtId="0" fontId="1" fillId="2" borderId="2" xfId="0" applyFont="1" applyFill="1" applyBorder="1" applyAlignment="1">
      <alignment wrapText="1"/>
    </xf>
    <xf numFmtId="170" fontId="5" fillId="2" borderId="10" xfId="0" applyNumberFormat="1" applyFont="1" applyFill="1" applyBorder="1" applyAlignment="1">
      <alignment horizontal="right" vertical="top" wrapText="1"/>
    </xf>
    <xf numFmtId="170" fontId="5" fillId="3" borderId="10" xfId="0" applyNumberFormat="1" applyFont="1" applyFill="1" applyBorder="1" applyAlignment="1">
      <alignment horizontal="right" vertical="top" wrapText="1"/>
    </xf>
    <xf numFmtId="0" fontId="1" fillId="0" borderId="0" xfId="0" applyFont="1" applyAlignment="1">
      <alignment horizontal="left" wrapText="1"/>
    </xf>
    <xf numFmtId="0" fontId="1" fillId="0" borderId="15" xfId="0" applyFont="1" applyBorder="1" applyAlignment="1">
      <alignment horizontal="left" wrapText="1"/>
    </xf>
    <xf numFmtId="0" fontId="5" fillId="0" borderId="19" xfId="0" applyFont="1" applyBorder="1" applyAlignment="1">
      <alignment wrapText="1"/>
    </xf>
    <xf numFmtId="171" fontId="5" fillId="2" borderId="19" xfId="0" applyNumberFormat="1" applyFont="1" applyFill="1" applyBorder="1" applyAlignment="1">
      <alignment horizontal="right" wrapText="1"/>
    </xf>
    <xf numFmtId="171" fontId="5" fillId="3" borderId="19" xfId="0" applyNumberFormat="1" applyFont="1" applyFill="1" applyBorder="1" applyAlignment="1">
      <alignment horizontal="right" wrapText="1"/>
    </xf>
    <xf numFmtId="0" fontId="5" fillId="0" borderId="0" xfId="0" applyFont="1" applyAlignment="1">
      <alignment horizontal="left" wrapText="1"/>
    </xf>
    <xf numFmtId="0" fontId="1" fillId="0" borderId="19" xfId="0" applyFont="1" applyBorder="1" applyAlignment="1">
      <alignment horizontal="left" wrapText="1"/>
    </xf>
    <xf numFmtId="171" fontId="1" fillId="2" borderId="19" xfId="0" applyNumberFormat="1" applyFont="1" applyFill="1" applyBorder="1" applyAlignment="1">
      <alignment horizontal="right" wrapText="1"/>
    </xf>
    <xf numFmtId="171" fontId="1" fillId="3" borderId="19" xfId="0" applyNumberFormat="1" applyFont="1" applyFill="1" applyBorder="1" applyAlignment="1">
      <alignment horizontal="right" wrapText="1"/>
    </xf>
    <xf numFmtId="0" fontId="5" fillId="0" borderId="15" xfId="0" applyFont="1" applyBorder="1" applyAlignment="1">
      <alignment wrapText="1"/>
    </xf>
    <xf numFmtId="0" fontId="1" fillId="3" borderId="15" xfId="0" applyFont="1" applyFill="1" applyBorder="1" applyAlignment="1">
      <alignment horizontal="right" wrapText="1"/>
    </xf>
    <xf numFmtId="0" fontId="5" fillId="0" borderId="16" xfId="0" applyFont="1" applyBorder="1" applyAlignment="1">
      <alignment horizontal="left" wrapText="1"/>
    </xf>
    <xf numFmtId="0" fontId="5" fillId="0" borderId="11" xfId="0" applyFont="1" applyBorder="1" applyAlignment="1">
      <alignment horizontal="left" wrapText="1"/>
    </xf>
    <xf numFmtId="0" fontId="5" fillId="2" borderId="11" xfId="0" applyFont="1" applyFill="1" applyBorder="1" applyAlignment="1">
      <alignment horizontal="right" wrapText="1"/>
    </xf>
    <xf numFmtId="0" fontId="5" fillId="3" borderId="11" xfId="0" applyFont="1" applyFill="1" applyBorder="1" applyAlignment="1">
      <alignment horizontal="right" wrapText="1"/>
    </xf>
    <xf numFmtId="0" fontId="5" fillId="0" borderId="19" xfId="0" applyFont="1" applyBorder="1" applyAlignment="1">
      <alignment horizontal="left" wrapText="1"/>
    </xf>
    <xf numFmtId="0" fontId="5" fillId="0" borderId="16" xfId="0" applyFont="1" applyBorder="1" applyAlignment="1">
      <alignment wrapText="1"/>
    </xf>
    <xf numFmtId="0" fontId="1" fillId="0" borderId="11" xfId="0" applyFont="1" applyBorder="1" applyAlignment="1">
      <alignment horizontal="right" wrapText="1"/>
    </xf>
    <xf numFmtId="0" fontId="5" fillId="0" borderId="0" xfId="0" applyFont="1" applyAlignment="1">
      <alignment horizontal="right" wrapText="1"/>
    </xf>
    <xf numFmtId="0" fontId="12" fillId="0" borderId="14" xfId="0" applyFont="1" applyBorder="1" applyAlignment="1">
      <alignment wrapText="1"/>
    </xf>
    <xf numFmtId="0" fontId="7" fillId="0" borderId="14" xfId="0" applyFont="1" applyBorder="1" applyAlignment="1">
      <alignment wrapText="1"/>
    </xf>
    <xf numFmtId="0" fontId="1" fillId="0" borderId="14" xfId="0" applyFont="1" applyBorder="1" applyAlignment="1">
      <alignment horizontal="right" wrapText="1"/>
    </xf>
    <xf numFmtId="0" fontId="7" fillId="0" borderId="11" xfId="0" applyFont="1" applyBorder="1" applyAlignment="1">
      <alignment wrapText="1"/>
    </xf>
    <xf numFmtId="171" fontId="7" fillId="0" borderId="11" xfId="0" applyNumberFormat="1" applyFont="1" applyBorder="1" applyAlignment="1">
      <alignment wrapText="1"/>
    </xf>
    <xf numFmtId="171" fontId="7" fillId="0" borderId="0" xfId="0" applyNumberFormat="1" applyFont="1" applyAlignment="1">
      <alignment wrapText="1"/>
    </xf>
    <xf numFmtId="0" fontId="7" fillId="0" borderId="14" xfId="0" applyFont="1" applyBorder="1" applyAlignment="1">
      <alignment wrapText="1"/>
    </xf>
    <xf numFmtId="171" fontId="7" fillId="0" borderId="14" xfId="0" applyNumberFormat="1" applyFont="1" applyBorder="1" applyAlignment="1">
      <alignment wrapText="1"/>
    </xf>
    <xf numFmtId="0" fontId="12" fillId="0" borderId="20" xfId="0" applyFont="1" applyBorder="1" applyAlignment="1">
      <alignment wrapText="1"/>
    </xf>
    <xf numFmtId="171" fontId="12" fillId="0" borderId="20" xfId="0" applyNumberFormat="1" applyFont="1" applyBorder="1" applyAlignment="1">
      <alignment wrapText="1"/>
    </xf>
    <xf numFmtId="171" fontId="5" fillId="3" borderId="20" xfId="0" applyNumberFormat="1" applyFont="1" applyFill="1" applyBorder="1" applyAlignment="1">
      <alignment horizontal="right" wrapText="1"/>
    </xf>
    <xf numFmtId="0" fontId="1" fillId="3" borderId="11" xfId="0" applyFont="1" applyFill="1" applyBorder="1" applyAlignment="1">
      <alignment horizontal="right" wrapText="1"/>
    </xf>
    <xf numFmtId="0" fontId="7" fillId="0" borderId="15" xfId="0" applyFont="1" applyBorder="1" applyAlignment="1">
      <alignment wrapText="1"/>
    </xf>
    <xf numFmtId="171" fontId="7" fillId="0" borderId="15" xfId="0" applyNumberFormat="1" applyFont="1" applyBorder="1" applyAlignment="1">
      <alignment wrapText="1"/>
    </xf>
    <xf numFmtId="0" fontId="12" fillId="0" borderId="19" xfId="0" applyFont="1" applyBorder="1" applyAlignment="1">
      <alignment wrapText="1"/>
    </xf>
    <xf numFmtId="171" fontId="12" fillId="0" borderId="19" xfId="0" applyNumberFormat="1" applyFont="1" applyBorder="1" applyAlignment="1">
      <alignment wrapText="1"/>
    </xf>
    <xf numFmtId="0" fontId="12" fillId="0" borderId="16" xfId="0" applyFont="1" applyBorder="1" applyAlignment="1">
      <alignment wrapText="1"/>
    </xf>
    <xf numFmtId="171" fontId="7" fillId="0" borderId="16" xfId="0" applyNumberFormat="1" applyFont="1" applyBorder="1" applyAlignment="1">
      <alignment wrapText="1"/>
    </xf>
    <xf numFmtId="171" fontId="12" fillId="0" borderId="16" xfId="0" applyNumberFormat="1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12" fillId="0" borderId="11" xfId="0" applyFont="1" applyBorder="1" applyAlignment="1">
      <alignment wrapText="1"/>
    </xf>
    <xf numFmtId="0" fontId="5" fillId="0" borderId="11" xfId="0" applyFont="1" applyBorder="1" applyAlignment="1">
      <alignment horizontal="right" wrapText="1"/>
    </xf>
    <xf numFmtId="0" fontId="1" fillId="0" borderId="20" xfId="0" applyFont="1" applyBorder="1" applyAlignment="1">
      <alignment vertical="top" wrapText="1"/>
    </xf>
    <xf numFmtId="0" fontId="5" fillId="5" borderId="2" xfId="0" applyFont="1" applyFill="1" applyBorder="1" applyAlignment="1">
      <alignment horizontal="right" vertical="top" wrapText="1"/>
    </xf>
    <xf numFmtId="0" fontId="5" fillId="6" borderId="2" xfId="0" applyFont="1" applyFill="1" applyBorder="1" applyAlignment="1">
      <alignment horizontal="right" vertical="top" wrapText="1"/>
    </xf>
    <xf numFmtId="171" fontId="1" fillId="5" borderId="15" xfId="0" applyNumberFormat="1" applyFont="1" applyFill="1" applyBorder="1" applyAlignment="1">
      <alignment horizontal="right" wrapText="1"/>
    </xf>
    <xf numFmtId="171" fontId="1" fillId="6" borderId="15" xfId="0" applyNumberFormat="1" applyFont="1" applyFill="1" applyBorder="1" applyAlignment="1">
      <alignment horizontal="right" wrapText="1"/>
    </xf>
    <xf numFmtId="171" fontId="1" fillId="5" borderId="19" xfId="0" applyNumberFormat="1" applyFont="1" applyFill="1" applyBorder="1" applyAlignment="1">
      <alignment horizontal="right" wrapText="1"/>
    </xf>
    <xf numFmtId="171" fontId="1" fillId="6" borderId="19" xfId="0" applyNumberFormat="1" applyFont="1" applyFill="1" applyBorder="1" applyAlignment="1">
      <alignment horizontal="right" wrapText="1"/>
    </xf>
    <xf numFmtId="171" fontId="1" fillId="5" borderId="0" xfId="0" applyNumberFormat="1" applyFont="1" applyFill="1" applyAlignment="1">
      <alignment horizontal="right" wrapText="1"/>
    </xf>
    <xf numFmtId="171" fontId="1" fillId="6" borderId="0" xfId="0" applyNumberFormat="1" applyFont="1" applyFill="1" applyAlignment="1">
      <alignment horizontal="right" wrapText="1"/>
    </xf>
    <xf numFmtId="0" fontId="1" fillId="5" borderId="0" xfId="0" applyFont="1" applyFill="1" applyAlignment="1">
      <alignment horizontal="right" wrapText="1"/>
    </xf>
    <xf numFmtId="0" fontId="1" fillId="6" borderId="0" xfId="0" applyFont="1" applyFill="1" applyAlignment="1">
      <alignment horizontal="right" wrapText="1"/>
    </xf>
    <xf numFmtId="0" fontId="1" fillId="0" borderId="0" xfId="0" applyFont="1" applyAlignment="1">
      <alignment horizontal="left" wrapText="1" indent="2"/>
    </xf>
    <xf numFmtId="0" fontId="1" fillId="0" borderId="15" xfId="0" applyFont="1" applyBorder="1" applyAlignment="1">
      <alignment horizontal="left" wrapText="1" indent="2"/>
    </xf>
    <xf numFmtId="171" fontId="1" fillId="5" borderId="4" xfId="0" applyNumberFormat="1" applyFont="1" applyFill="1" applyBorder="1" applyAlignment="1">
      <alignment horizontal="right" wrapText="1"/>
    </xf>
    <xf numFmtId="171" fontId="1" fillId="6" borderId="4" xfId="0" applyNumberFormat="1" applyFont="1" applyFill="1" applyBorder="1" applyAlignment="1">
      <alignment horizontal="right" wrapText="1"/>
    </xf>
    <xf numFmtId="171" fontId="5" fillId="5" borderId="5" xfId="0" applyNumberFormat="1" applyFont="1" applyFill="1" applyBorder="1" applyAlignment="1">
      <alignment horizontal="right" wrapText="1"/>
    </xf>
    <xf numFmtId="171" fontId="5" fillId="6" borderId="5" xfId="0" applyNumberFormat="1" applyFont="1" applyFill="1" applyBorder="1" applyAlignment="1">
      <alignment horizontal="right" wrapText="1"/>
    </xf>
    <xf numFmtId="0" fontId="1" fillId="0" borderId="11" xfId="0" applyFont="1" applyBorder="1" applyAlignment="1">
      <alignment horizontal="left" wrapText="1"/>
    </xf>
    <xf numFmtId="0" fontId="1" fillId="5" borderId="3" xfId="0" applyFont="1" applyFill="1" applyBorder="1" applyAlignment="1">
      <alignment horizontal="right" wrapText="1"/>
    </xf>
    <xf numFmtId="0" fontId="1" fillId="6" borderId="3" xfId="0" applyFont="1" applyFill="1" applyBorder="1" applyAlignment="1">
      <alignment horizontal="right" wrapText="1"/>
    </xf>
    <xf numFmtId="0" fontId="1" fillId="0" borderId="11" xfId="0" applyFont="1" applyBorder="1" applyAlignment="1">
      <alignment wrapText="1"/>
    </xf>
    <xf numFmtId="171" fontId="1" fillId="3" borderId="0" xfId="0" applyNumberFormat="1" applyFont="1" applyFill="1" applyAlignment="1">
      <alignment wrapText="1"/>
    </xf>
    <xf numFmtId="0" fontId="1" fillId="0" borderId="15" xfId="0" applyFont="1" applyBorder="1" applyAlignment="1">
      <alignment wrapText="1"/>
    </xf>
    <xf numFmtId="171" fontId="5" fillId="5" borderId="21" xfId="0" applyNumberFormat="1" applyFont="1" applyFill="1" applyBorder="1" applyAlignment="1">
      <alignment horizontal="right" wrapText="1"/>
    </xf>
    <xf numFmtId="171" fontId="5" fillId="6" borderId="21" xfId="0" applyNumberFormat="1" applyFont="1" applyFill="1" applyBorder="1" applyAlignment="1">
      <alignment horizontal="right" wrapText="1"/>
    </xf>
    <xf numFmtId="0" fontId="1" fillId="5" borderId="11" xfId="0" applyFont="1" applyFill="1" applyBorder="1" applyAlignment="1">
      <alignment horizontal="right" wrapText="1"/>
    </xf>
    <xf numFmtId="0" fontId="1" fillId="6" borderId="11" xfId="0" applyFont="1" applyFill="1" applyBorder="1" applyAlignment="1">
      <alignment horizontal="right" wrapText="1"/>
    </xf>
    <xf numFmtId="0" fontId="1" fillId="0" borderId="17" xfId="0" applyFont="1" applyBorder="1" applyAlignment="1">
      <alignment horizontal="right" wrapText="1"/>
    </xf>
    <xf numFmtId="0" fontId="1" fillId="2" borderId="17" xfId="0" applyFont="1" applyFill="1" applyBorder="1" applyAlignment="1">
      <alignment vertical="top" wrapText="1"/>
    </xf>
    <xf numFmtId="0" fontId="5" fillId="0" borderId="17" xfId="0" applyFont="1" applyBorder="1" applyAlignment="1">
      <alignment horizontal="right" wrapText="1"/>
    </xf>
    <xf numFmtId="171" fontId="12" fillId="0" borderId="18" xfId="0" applyNumberFormat="1" applyFont="1" applyBorder="1" applyAlignment="1">
      <alignment wrapText="1"/>
    </xf>
    <xf numFmtId="0" fontId="1" fillId="2" borderId="15" xfId="0" applyFont="1" applyFill="1" applyBorder="1" applyAlignment="1">
      <alignment wrapText="1"/>
    </xf>
    <xf numFmtId="171" fontId="7" fillId="0" borderId="17" xfId="0" applyNumberFormat="1" applyFont="1" applyBorder="1" applyAlignment="1">
      <alignment wrapText="1"/>
    </xf>
    <xf numFmtId="171" fontId="1" fillId="5" borderId="17" xfId="0" applyNumberFormat="1" applyFont="1" applyFill="1" applyBorder="1" applyAlignment="1">
      <alignment horizontal="right" wrapText="1"/>
    </xf>
    <xf numFmtId="171" fontId="1" fillId="6" borderId="17" xfId="0" applyNumberFormat="1" applyFont="1" applyFill="1" applyBorder="1" applyAlignment="1">
      <alignment horizontal="right" wrapText="1"/>
    </xf>
    <xf numFmtId="0" fontId="12" fillId="0" borderId="19" xfId="0" applyFont="1" applyBorder="1" applyAlignment="1">
      <alignment wrapText="1"/>
    </xf>
    <xf numFmtId="171" fontId="5" fillId="5" borderId="6" xfId="0" applyNumberFormat="1" applyFont="1" applyFill="1" applyBorder="1" applyAlignment="1">
      <alignment horizontal="right" wrapText="1"/>
    </xf>
    <xf numFmtId="171" fontId="5" fillId="6" borderId="6" xfId="0" applyNumberFormat="1" applyFont="1" applyFill="1" applyBorder="1" applyAlignment="1">
      <alignment horizontal="right" wrapText="1"/>
    </xf>
    <xf numFmtId="0" fontId="7" fillId="0" borderId="19" xfId="0" applyFont="1" applyBorder="1" applyAlignment="1">
      <alignment wrapText="1"/>
    </xf>
    <xf numFmtId="0" fontId="5" fillId="2" borderId="14" xfId="0" applyFont="1" applyFill="1" applyBorder="1" applyAlignment="1">
      <alignment wrapText="1"/>
    </xf>
    <xf numFmtId="0" fontId="1" fillId="2" borderId="0" xfId="0" applyFont="1" applyFill="1" applyAlignment="1">
      <alignment horizontal="left" wrapText="1" indent="1"/>
    </xf>
    <xf numFmtId="0" fontId="5" fillId="2" borderId="3" xfId="0" applyFont="1" applyFill="1" applyBorder="1" applyAlignment="1">
      <alignment horizontal="left" wrapText="1"/>
    </xf>
    <xf numFmtId="0" fontId="5" fillId="2" borderId="24" xfId="0" applyFont="1" applyFill="1" applyBorder="1" applyAlignment="1">
      <alignment horizontal="left" wrapText="1"/>
    </xf>
    <xf numFmtId="167" fontId="5" fillId="3" borderId="24" xfId="0" applyNumberFormat="1" applyFont="1" applyFill="1" applyBorder="1" applyAlignment="1">
      <alignment horizontal="right" wrapText="1"/>
    </xf>
    <xf numFmtId="167" fontId="5" fillId="2" borderId="24" xfId="0" applyNumberFormat="1" applyFont="1" applyFill="1" applyBorder="1" applyAlignment="1">
      <alignment horizontal="right" wrapText="1"/>
    </xf>
    <xf numFmtId="0" fontId="1" fillId="2" borderId="18" xfId="0" applyFont="1" applyFill="1" applyBorder="1" applyAlignment="1">
      <alignment wrapText="1"/>
    </xf>
    <xf numFmtId="167" fontId="1" fillId="3" borderId="18" xfId="0" applyNumberFormat="1" applyFont="1" applyFill="1" applyBorder="1" applyAlignment="1">
      <alignment horizontal="right" wrapText="1"/>
    </xf>
    <xf numFmtId="167" fontId="1" fillId="2" borderId="18" xfId="0" applyNumberFormat="1" applyFont="1" applyFill="1" applyBorder="1" applyAlignment="1">
      <alignment horizontal="right" wrapText="1"/>
    </xf>
    <xf numFmtId="0" fontId="1" fillId="2" borderId="0" xfId="0" applyFont="1" applyFill="1" applyAlignment="1">
      <alignment wrapText="1" indent="2"/>
    </xf>
    <xf numFmtId="167" fontId="1" fillId="3" borderId="0" xfId="0" applyNumberFormat="1" applyFont="1" applyFill="1" applyAlignment="1">
      <alignment horizontal="right" wrapText="1"/>
    </xf>
    <xf numFmtId="0" fontId="6" fillId="2" borderId="6" xfId="0" applyFont="1" applyFill="1" applyBorder="1" applyAlignment="1">
      <alignment wrapText="1"/>
    </xf>
    <xf numFmtId="0" fontId="6" fillId="3" borderId="6" xfId="0" applyFont="1" applyFill="1" applyBorder="1" applyAlignment="1">
      <alignment horizontal="right" wrapText="1"/>
    </xf>
    <xf numFmtId="0" fontId="6" fillId="2" borderId="6" xfId="0" applyFont="1" applyFill="1" applyBorder="1" applyAlignment="1">
      <alignment horizontal="right" wrapText="1"/>
    </xf>
    <xf numFmtId="0" fontId="5" fillId="2" borderId="17" xfId="0" applyFont="1" applyFill="1" applyBorder="1" applyAlignment="1">
      <alignment horizontal="left" wrapText="1"/>
    </xf>
    <xf numFmtId="167" fontId="5" fillId="3" borderId="17" xfId="0" applyNumberFormat="1" applyFont="1" applyFill="1" applyBorder="1" applyAlignment="1">
      <alignment horizontal="right" wrapText="1"/>
    </xf>
    <xf numFmtId="167" fontId="5" fillId="2" borderId="17" xfId="0" applyNumberFormat="1" applyFont="1" applyFill="1" applyBorder="1" applyAlignment="1">
      <alignment horizontal="right" wrapText="1"/>
    </xf>
    <xf numFmtId="174" fontId="1" fillId="3" borderId="3" xfId="0" applyNumberFormat="1" applyFont="1" applyFill="1" applyBorder="1" applyAlignment="1">
      <alignment horizontal="right" wrapText="1"/>
    </xf>
    <xf numFmtId="174" fontId="1" fillId="2" borderId="3" xfId="0" applyNumberFormat="1" applyFont="1" applyFill="1" applyBorder="1" applyAlignment="1">
      <alignment horizontal="right" wrapText="1"/>
    </xf>
    <xf numFmtId="174" fontId="1" fillId="3" borderId="4" xfId="0" applyNumberFormat="1" applyFont="1" applyFill="1" applyBorder="1" applyAlignment="1">
      <alignment horizontal="right" wrapText="1"/>
    </xf>
    <xf numFmtId="174" fontId="1" fillId="2" borderId="4" xfId="0" applyNumberFormat="1" applyFont="1" applyFill="1" applyBorder="1" applyAlignment="1">
      <alignment horizontal="right" wrapText="1"/>
    </xf>
    <xf numFmtId="174" fontId="5" fillId="3" borderId="5" xfId="0" applyNumberFormat="1" applyFont="1" applyFill="1" applyBorder="1" applyAlignment="1">
      <alignment horizontal="right" wrapText="1"/>
    </xf>
    <xf numFmtId="174" fontId="5" fillId="2" borderId="5" xfId="0" applyNumberFormat="1" applyFont="1" applyFill="1" applyBorder="1" applyAlignment="1">
      <alignment horizontal="right" wrapText="1"/>
    </xf>
    <xf numFmtId="174" fontId="1" fillId="3" borderId="0" xfId="0" applyNumberFormat="1" applyFont="1" applyFill="1" applyAlignment="1">
      <alignment horizontal="right" wrapText="1"/>
    </xf>
    <xf numFmtId="174" fontId="1" fillId="2" borderId="0" xfId="0" applyNumberFormat="1" applyFont="1" applyFill="1" applyAlignment="1">
      <alignment horizontal="right" wrapText="1"/>
    </xf>
    <xf numFmtId="174" fontId="1" fillId="3" borderId="1" xfId="0" applyNumberFormat="1" applyFont="1" applyFill="1" applyBorder="1" applyAlignment="1">
      <alignment horizontal="right" wrapText="1"/>
    </xf>
    <xf numFmtId="174" fontId="1" fillId="2" borderId="1" xfId="0" applyNumberFormat="1" applyFont="1" applyFill="1" applyBorder="1" applyAlignment="1">
      <alignment horizontal="right" wrapText="1"/>
    </xf>
    <xf numFmtId="0" fontId="1" fillId="3" borderId="1" xfId="0" applyFont="1" applyFill="1" applyBorder="1" applyAlignment="1">
      <alignment horizontal="right" wrapText="1"/>
    </xf>
    <xf numFmtId="0" fontId="1" fillId="2" borderId="1" xfId="0" applyFont="1" applyFill="1" applyBorder="1" applyAlignment="1">
      <alignment horizontal="right" wrapText="1"/>
    </xf>
    <xf numFmtId="0" fontId="8" fillId="2" borderId="3" xfId="0" applyFont="1" applyFill="1" applyBorder="1" applyAlignment="1">
      <alignment vertical="top" wrapText="1"/>
    </xf>
    <xf numFmtId="0" fontId="8" fillId="2" borderId="3" xfId="0" applyFont="1" applyFill="1" applyBorder="1" applyAlignment="1">
      <alignment wrapText="1"/>
    </xf>
    <xf numFmtId="0" fontId="7" fillId="0" borderId="1" xfId="0" applyFont="1" applyBorder="1" applyAlignment="1">
      <alignment wrapText="1"/>
    </xf>
    <xf numFmtId="0" fontId="7" fillId="0" borderId="20" xfId="0" applyFont="1" applyBorder="1" applyAlignment="1">
      <alignment wrapText="1"/>
    </xf>
    <xf numFmtId="171" fontId="1" fillId="2" borderId="0" xfId="0" applyNumberFormat="1" applyFont="1" applyFill="1" applyAlignment="1">
      <alignment wrapText="1"/>
    </xf>
    <xf numFmtId="0" fontId="12" fillId="0" borderId="0" xfId="0" applyFont="1" applyAlignment="1">
      <alignment wrapText="1"/>
    </xf>
    <xf numFmtId="171" fontId="5" fillId="0" borderId="0" xfId="0" applyNumberFormat="1" applyFont="1" applyAlignment="1">
      <alignment wrapText="1"/>
    </xf>
    <xf numFmtId="171" fontId="5" fillId="2" borderId="0" xfId="0" applyNumberFormat="1" applyFont="1" applyFill="1" applyAlignment="1">
      <alignment wrapText="1"/>
    </xf>
    <xf numFmtId="171" fontId="1" fillId="0" borderId="0" xfId="0" applyNumberFormat="1" applyFont="1" applyAlignment="1">
      <alignment wrapText="1"/>
    </xf>
    <xf numFmtId="171" fontId="5" fillId="2" borderId="19" xfId="0" applyNumberFormat="1" applyFont="1" applyFill="1" applyBorder="1" applyAlignment="1">
      <alignment wrapText="1"/>
    </xf>
    <xf numFmtId="171" fontId="5" fillId="0" borderId="19" xfId="0" applyNumberFormat="1" applyFont="1" applyBorder="1" applyAlignment="1">
      <alignment wrapText="1"/>
    </xf>
    <xf numFmtId="0" fontId="5" fillId="3" borderId="15" xfId="0" applyFont="1" applyFill="1" applyBorder="1" applyAlignment="1">
      <alignment horizontal="right" wrapText="1"/>
    </xf>
    <xf numFmtId="0" fontId="12" fillId="0" borderId="25" xfId="0" applyFont="1" applyBorder="1" applyAlignment="1">
      <alignment wrapText="1"/>
    </xf>
    <xf numFmtId="171" fontId="5" fillId="2" borderId="25" xfId="0" applyNumberFormat="1" applyFont="1" applyFill="1" applyBorder="1" applyAlignment="1">
      <alignment wrapText="1"/>
    </xf>
    <xf numFmtId="171" fontId="5" fillId="0" borderId="25" xfId="0" applyNumberFormat="1" applyFont="1" applyBorder="1" applyAlignment="1">
      <alignment wrapText="1"/>
    </xf>
    <xf numFmtId="171" fontId="5" fillId="3" borderId="25" xfId="0" applyNumberFormat="1" applyFont="1" applyFill="1" applyBorder="1" applyAlignment="1">
      <alignment horizontal="right" wrapText="1"/>
    </xf>
    <xf numFmtId="0" fontId="1" fillId="2" borderId="19" xfId="0" applyFont="1" applyFill="1" applyBorder="1" applyAlignment="1">
      <alignment wrapText="1"/>
    </xf>
    <xf numFmtId="0" fontId="1" fillId="0" borderId="19" xfId="0" applyFont="1" applyBorder="1" applyAlignment="1">
      <alignment wrapText="1"/>
    </xf>
    <xf numFmtId="0" fontId="5" fillId="0" borderId="19" xfId="0" applyFont="1" applyBorder="1" applyAlignment="1">
      <alignment horizontal="right" wrapText="1"/>
    </xf>
    <xf numFmtId="0" fontId="12" fillId="0" borderId="15" xfId="0" applyFont="1" applyBorder="1" applyAlignment="1">
      <alignment wrapText="1"/>
    </xf>
    <xf numFmtId="0" fontId="5" fillId="2" borderId="15" xfId="0" applyFont="1" applyFill="1" applyBorder="1" applyAlignment="1">
      <alignment wrapText="1"/>
    </xf>
    <xf numFmtId="0" fontId="5" fillId="0" borderId="15" xfId="0" applyFont="1" applyBorder="1" applyAlignment="1">
      <alignment horizontal="right" wrapText="1"/>
    </xf>
    <xf numFmtId="171" fontId="1" fillId="2" borderId="19" xfId="0" applyNumberFormat="1" applyFont="1" applyFill="1" applyBorder="1" applyAlignment="1">
      <alignment wrapText="1"/>
    </xf>
    <xf numFmtId="171" fontId="1" fillId="0" borderId="19" xfId="0" applyNumberFormat="1" applyFont="1" applyBorder="1" applyAlignment="1">
      <alignment wrapText="1"/>
    </xf>
    <xf numFmtId="171" fontId="1" fillId="2" borderId="15" xfId="0" applyNumberFormat="1" applyFont="1" applyFill="1" applyBorder="1" applyAlignment="1">
      <alignment wrapText="1"/>
    </xf>
    <xf numFmtId="0" fontId="1" fillId="0" borderId="19" xfId="0" applyFont="1" applyBorder="1" applyAlignment="1">
      <alignment horizontal="right" wrapText="1"/>
    </xf>
    <xf numFmtId="0" fontId="1" fillId="0" borderId="15" xfId="0" applyFont="1" applyBorder="1" applyAlignment="1">
      <alignment horizontal="right" wrapText="1"/>
    </xf>
    <xf numFmtId="0" fontId="13" fillId="0" borderId="15" xfId="0" applyFont="1" applyBorder="1" applyAlignment="1">
      <alignment wrapText="1"/>
    </xf>
    <xf numFmtId="171" fontId="5" fillId="3" borderId="15" xfId="0" applyNumberFormat="1" applyFont="1" applyFill="1" applyBorder="1" applyAlignment="1">
      <alignment horizontal="right" wrapText="1"/>
    </xf>
    <xf numFmtId="171" fontId="5" fillId="3" borderId="25" xfId="0" applyNumberFormat="1" applyFont="1" applyFill="1" applyBorder="1" applyAlignment="1">
      <alignment wrapText="1"/>
    </xf>
    <xf numFmtId="0" fontId="17" fillId="2" borderId="0" xfId="0" applyFont="1" applyFill="1" applyAlignment="1">
      <alignment vertical="top" wrapText="1"/>
    </xf>
    <xf numFmtId="0" fontId="7" fillId="0" borderId="0" xfId="0" applyFont="1" applyBorder="1" applyAlignment="1">
      <alignment vertical="center" wrapText="1"/>
    </xf>
    <xf numFmtId="167" fontId="1" fillId="3" borderId="0" xfId="0" applyNumberFormat="1" applyFont="1" applyFill="1" applyBorder="1" applyAlignment="1">
      <alignment wrapText="1"/>
    </xf>
    <xf numFmtId="164" fontId="7" fillId="0" borderId="0" xfId="0" applyNumberFormat="1" applyFont="1" applyBorder="1" applyAlignment="1">
      <alignment vertical="center" wrapText="1"/>
    </xf>
    <xf numFmtId="168" fontId="7" fillId="0" borderId="0" xfId="0" applyNumberFormat="1" applyFont="1" applyBorder="1" applyAlignment="1">
      <alignment vertical="center" wrapText="1"/>
    </xf>
    <xf numFmtId="0" fontId="18" fillId="2" borderId="3" xfId="0" applyFont="1" applyFill="1" applyBorder="1" applyAlignment="1">
      <alignment wrapText="1"/>
    </xf>
    <xf numFmtId="0" fontId="18" fillId="2" borderId="4" xfId="0" applyFont="1" applyFill="1" applyBorder="1" applyAlignment="1">
      <alignment horizontal="left" wrapText="1"/>
    </xf>
    <xf numFmtId="0" fontId="18" fillId="2" borderId="6" xfId="0" applyFont="1" applyFill="1" applyBorder="1" applyAlignment="1">
      <alignment wrapText="1"/>
    </xf>
    <xf numFmtId="9" fontId="19" fillId="2" borderId="3" xfId="1" applyFont="1" applyFill="1" applyBorder="1" applyAlignment="1">
      <alignment horizontal="right" wrapText="1"/>
    </xf>
    <xf numFmtId="0" fontId="6" fillId="2" borderId="0" xfId="0" applyFont="1" applyFill="1" applyBorder="1" applyAlignment="1">
      <alignment horizontal="left" wrapText="1"/>
    </xf>
    <xf numFmtId="0" fontId="1" fillId="7" borderId="0" xfId="0" applyFont="1" applyFill="1" applyAlignment="1">
      <alignment horizontal="right" wrapText="1"/>
    </xf>
    <xf numFmtId="0" fontId="0" fillId="7" borderId="0" xfId="0" applyFill="1"/>
    <xf numFmtId="0" fontId="1" fillId="7" borderId="4" xfId="0" applyFont="1" applyFill="1" applyBorder="1" applyAlignment="1">
      <alignment horizontal="right" wrapText="1"/>
    </xf>
    <xf numFmtId="0" fontId="19" fillId="2" borderId="0" xfId="0" applyFont="1" applyFill="1" applyAlignment="1">
      <alignment wrapText="1"/>
    </xf>
    <xf numFmtId="0" fontId="19" fillId="2" borderId="5" xfId="0" applyFont="1" applyFill="1" applyBorder="1" applyAlignment="1">
      <alignment wrapText="1"/>
    </xf>
    <xf numFmtId="0" fontId="18" fillId="2" borderId="0" xfId="0" applyFont="1" applyFill="1" applyAlignment="1">
      <alignment horizontal="right" wrapText="1"/>
    </xf>
    <xf numFmtId="171" fontId="5" fillId="5" borderId="0" xfId="0" applyNumberFormat="1" applyFont="1" applyFill="1" applyBorder="1" applyAlignment="1">
      <alignment horizontal="right" wrapText="1"/>
    </xf>
    <xf numFmtId="0" fontId="7" fillId="0" borderId="0" xfId="0" applyFont="1" applyBorder="1" applyAlignment="1">
      <alignment wrapText="1"/>
    </xf>
    <xf numFmtId="171" fontId="5" fillId="6" borderId="0" xfId="0" applyNumberFormat="1" applyFont="1" applyFill="1" applyBorder="1" applyAlignment="1">
      <alignment horizontal="right" wrapText="1"/>
    </xf>
    <xf numFmtId="171" fontId="1" fillId="5" borderId="0" xfId="0" applyNumberFormat="1" applyFont="1" applyFill="1" applyBorder="1" applyAlignment="1">
      <alignment horizontal="right" wrapText="1"/>
    </xf>
    <xf numFmtId="171" fontId="1" fillId="6" borderId="0" xfId="0" applyNumberFormat="1" applyFont="1" applyFill="1" applyBorder="1" applyAlignment="1">
      <alignment horizontal="right" wrapText="1"/>
    </xf>
    <xf numFmtId="0" fontId="22" fillId="0" borderId="19" xfId="0" applyFont="1" applyBorder="1" applyAlignment="1">
      <alignment wrapText="1"/>
    </xf>
    <xf numFmtId="9" fontId="1" fillId="2" borderId="4" xfId="1" applyFont="1" applyFill="1" applyBorder="1" applyAlignment="1">
      <alignment horizontal="right" wrapText="1"/>
    </xf>
    <xf numFmtId="9" fontId="1" fillId="3" borderId="15" xfId="1" applyFont="1" applyFill="1" applyBorder="1" applyAlignment="1">
      <alignment horizontal="right" wrapText="1"/>
    </xf>
    <xf numFmtId="9" fontId="1" fillId="2" borderId="0" xfId="1" applyFont="1" applyFill="1" applyAlignment="1">
      <alignment vertical="top" wrapText="1"/>
    </xf>
    <xf numFmtId="9" fontId="1" fillId="5" borderId="15" xfId="1" applyFont="1" applyFill="1" applyBorder="1" applyAlignment="1">
      <alignment horizontal="right" wrapText="1"/>
    </xf>
    <xf numFmtId="9" fontId="7" fillId="0" borderId="0" xfId="1" applyFont="1" applyAlignment="1">
      <alignment wrapText="1"/>
    </xf>
    <xf numFmtId="9" fontId="1" fillId="6" borderId="15" xfId="1" applyFont="1" applyFill="1" applyBorder="1" applyAlignment="1">
      <alignment horizontal="right" wrapText="1"/>
    </xf>
    <xf numFmtId="0" fontId="19" fillId="0" borderId="17" xfId="0" applyFont="1" applyBorder="1" applyAlignment="1">
      <alignment horizontal="left" wrapText="1"/>
    </xf>
    <xf numFmtId="171" fontId="19" fillId="5" borderId="18" xfId="0" applyNumberFormat="1" applyFont="1" applyFill="1" applyBorder="1" applyAlignment="1">
      <alignment horizontal="right" wrapText="1"/>
    </xf>
    <xf numFmtId="171" fontId="19" fillId="6" borderId="18" xfId="0" applyNumberFormat="1" applyFont="1" applyFill="1" applyBorder="1" applyAlignment="1">
      <alignment horizontal="right" wrapText="1"/>
    </xf>
    <xf numFmtId="171" fontId="19" fillId="5" borderId="16" xfId="0" applyNumberFormat="1" applyFont="1" applyFill="1" applyBorder="1" applyAlignment="1">
      <alignment horizontal="right" wrapText="1"/>
    </xf>
    <xf numFmtId="0" fontId="22" fillId="0" borderId="0" xfId="0" applyFont="1" applyAlignment="1">
      <alignment wrapText="1"/>
    </xf>
    <xf numFmtId="171" fontId="19" fillId="6" borderId="16" xfId="0" applyNumberFormat="1" applyFont="1" applyFill="1" applyBorder="1" applyAlignment="1">
      <alignment horizontal="right" wrapText="1"/>
    </xf>
    <xf numFmtId="0" fontId="1" fillId="2" borderId="0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wrapText="1"/>
    </xf>
    <xf numFmtId="0" fontId="1" fillId="5" borderId="0" xfId="0" applyFont="1" applyFill="1" applyBorder="1" applyAlignment="1">
      <alignment horizontal="right" wrapText="1"/>
    </xf>
    <xf numFmtId="0" fontId="1" fillId="6" borderId="0" xfId="0" applyFont="1" applyFill="1" applyBorder="1" applyAlignment="1">
      <alignment horizontal="right" wrapText="1"/>
    </xf>
    <xf numFmtId="0" fontId="18" fillId="0" borderId="0" xfId="0" applyFont="1" applyBorder="1" applyAlignment="1">
      <alignment wrapText="1"/>
    </xf>
    <xf numFmtId="171" fontId="0" fillId="0" borderId="0" xfId="0" applyNumberFormat="1"/>
    <xf numFmtId="43" fontId="7" fillId="0" borderId="0" xfId="2" applyFont="1" applyAlignment="1">
      <alignment wrapText="1"/>
    </xf>
    <xf numFmtId="0" fontId="1" fillId="2" borderId="0" xfId="0" applyFont="1" applyFill="1" applyBorder="1" applyAlignment="1">
      <alignment vertical="top" wrapText="1"/>
    </xf>
    <xf numFmtId="171" fontId="1" fillId="3" borderId="0" xfId="0" applyNumberFormat="1" applyFont="1" applyFill="1" applyBorder="1" applyAlignment="1">
      <alignment horizontal="right" wrapText="1"/>
    </xf>
    <xf numFmtId="0" fontId="5" fillId="3" borderId="0" xfId="0" applyFont="1" applyFill="1" applyBorder="1" applyAlignment="1">
      <alignment horizontal="right" wrapText="1"/>
    </xf>
    <xf numFmtId="175" fontId="5" fillId="3" borderId="2" xfId="0" applyNumberFormat="1" applyFont="1" applyFill="1" applyBorder="1" applyAlignment="1">
      <alignment horizontal="right" vertical="top" wrapText="1"/>
    </xf>
    <xf numFmtId="175" fontId="5" fillId="2" borderId="2" xfId="0" applyNumberFormat="1" applyFont="1" applyFill="1" applyBorder="1" applyAlignment="1">
      <alignment horizontal="right" vertical="top" wrapText="1"/>
    </xf>
    <xf numFmtId="0" fontId="5" fillId="2" borderId="0" xfId="0" applyFont="1" applyFill="1" applyBorder="1" applyAlignment="1">
      <alignment wrapText="1"/>
    </xf>
    <xf numFmtId="164" fontId="5" fillId="3" borderId="0" xfId="0" applyNumberFormat="1" applyFont="1" applyFill="1" applyBorder="1" applyAlignment="1">
      <alignment horizontal="right" wrapText="1"/>
    </xf>
    <xf numFmtId="164" fontId="5" fillId="2" borderId="0" xfId="0" applyNumberFormat="1" applyFont="1" applyFill="1" applyBorder="1" applyAlignment="1">
      <alignment horizontal="right" wrapText="1"/>
    </xf>
    <xf numFmtId="0" fontId="5" fillId="2" borderId="0" xfId="0" applyFont="1" applyFill="1" applyBorder="1" applyAlignment="1">
      <alignment horizontal="right" wrapText="1"/>
    </xf>
    <xf numFmtId="0" fontId="6" fillId="2" borderId="26" xfId="0" applyFont="1" applyFill="1" applyBorder="1" applyAlignment="1">
      <alignment wrapText="1"/>
    </xf>
    <xf numFmtId="166" fontId="6" fillId="3" borderId="26" xfId="0" applyNumberFormat="1" applyFont="1" applyFill="1" applyBorder="1" applyAlignment="1">
      <alignment horizontal="right" wrapText="1"/>
    </xf>
    <xf numFmtId="166" fontId="6" fillId="2" borderId="26" xfId="0" applyNumberFormat="1" applyFont="1" applyFill="1" applyBorder="1" applyAlignment="1">
      <alignment horizontal="right" wrapText="1"/>
    </xf>
    <xf numFmtId="0" fontId="6" fillId="2" borderId="26" xfId="0" applyFont="1" applyFill="1" applyBorder="1" applyAlignment="1">
      <alignment horizontal="right" wrapText="1"/>
    </xf>
    <xf numFmtId="0" fontId="1" fillId="3" borderId="0" xfId="0" applyFont="1" applyFill="1" applyBorder="1" applyAlignment="1">
      <alignment horizontal="right" vertical="top" wrapText="1"/>
    </xf>
    <xf numFmtId="0" fontId="1" fillId="2" borderId="0" xfId="0" applyFont="1" applyFill="1" applyBorder="1" applyAlignment="1">
      <alignment horizontal="right" vertical="top" wrapText="1"/>
    </xf>
    <xf numFmtId="171" fontId="5" fillId="0" borderId="5" xfId="0" applyNumberFormat="1" applyFont="1" applyFill="1" applyBorder="1" applyAlignment="1">
      <alignment horizontal="right" wrapText="1"/>
    </xf>
    <xf numFmtId="0" fontId="38" fillId="0" borderId="0" xfId="0" applyFont="1" applyAlignment="1">
      <alignment wrapText="1"/>
    </xf>
    <xf numFmtId="0" fontId="5" fillId="3" borderId="3" xfId="0" quotePrefix="1" applyFont="1" applyFill="1" applyBorder="1" applyAlignment="1">
      <alignment horizontal="right" vertical="top" wrapText="1"/>
    </xf>
    <xf numFmtId="0" fontId="5" fillId="2" borderId="3" xfId="0" quotePrefix="1" applyFont="1" applyFill="1" applyBorder="1" applyAlignment="1">
      <alignment horizontal="right" vertical="top" wrapText="1"/>
    </xf>
    <xf numFmtId="0" fontId="0" fillId="0" borderId="0" xfId="0" applyAlignment="1"/>
    <xf numFmtId="0" fontId="5" fillId="14" borderId="2" xfId="0" applyFont="1" applyFill="1" applyBorder="1" applyAlignment="1">
      <alignment horizontal="right" vertical="top" wrapText="1"/>
    </xf>
    <xf numFmtId="171" fontId="1" fillId="14" borderId="3" xfId="0" applyNumberFormat="1" applyFont="1" applyFill="1" applyBorder="1" applyAlignment="1">
      <alignment horizontal="right" wrapText="1"/>
    </xf>
    <xf numFmtId="171" fontId="1" fillId="14" borderId="12" xfId="0" applyNumberFormat="1" applyFont="1" applyFill="1" applyBorder="1" applyAlignment="1">
      <alignment horizontal="right" wrapText="1"/>
    </xf>
    <xf numFmtId="171" fontId="5" fillId="14" borderId="13" xfId="0" applyNumberFormat="1" applyFont="1" applyFill="1" applyBorder="1" applyAlignment="1">
      <alignment horizontal="right" wrapText="1"/>
    </xf>
    <xf numFmtId="171" fontId="1" fillId="14" borderId="4" xfId="0" applyNumberFormat="1" applyFont="1" applyFill="1" applyBorder="1" applyAlignment="1">
      <alignment horizontal="right" wrapText="1"/>
    </xf>
    <xf numFmtId="171" fontId="5" fillId="14" borderId="6" xfId="0" applyNumberFormat="1" applyFont="1" applyFill="1" applyBorder="1" applyAlignment="1">
      <alignment horizontal="right" wrapText="1"/>
    </xf>
    <xf numFmtId="165" fontId="6" fillId="14" borderId="4" xfId="0" applyNumberFormat="1" applyFont="1" applyFill="1" applyBorder="1" applyAlignment="1">
      <alignment horizontal="right" wrapText="1"/>
    </xf>
    <xf numFmtId="0" fontId="1" fillId="14" borderId="6" xfId="0" applyFont="1" applyFill="1" applyBorder="1" applyAlignment="1">
      <alignment horizontal="right" wrapText="1"/>
    </xf>
    <xf numFmtId="171" fontId="1" fillId="14" borderId="0" xfId="0" applyNumberFormat="1" applyFont="1" applyFill="1" applyAlignment="1">
      <alignment horizontal="right" wrapText="1"/>
    </xf>
    <xf numFmtId="0" fontId="1" fillId="14" borderId="4" xfId="0" applyFont="1" applyFill="1" applyBorder="1" applyAlignment="1">
      <alignment horizontal="right" wrapText="1"/>
    </xf>
    <xf numFmtId="165" fontId="6" fillId="14" borderId="0" xfId="0" applyNumberFormat="1" applyFont="1" applyFill="1" applyAlignment="1">
      <alignment horizontal="right" wrapText="1"/>
    </xf>
    <xf numFmtId="0" fontId="6" fillId="14" borderId="0" xfId="0" applyFont="1" applyFill="1" applyAlignment="1">
      <alignment horizontal="right" wrapText="1"/>
    </xf>
    <xf numFmtId="171" fontId="5" fillId="14" borderId="0" xfId="0" applyNumberFormat="1" applyFont="1" applyFill="1" applyAlignment="1">
      <alignment horizontal="right" wrapText="1"/>
    </xf>
    <xf numFmtId="0" fontId="1" fillId="14" borderId="0" xfId="0" applyFont="1" applyFill="1" applyAlignment="1">
      <alignment horizontal="right" wrapText="1"/>
    </xf>
    <xf numFmtId="0" fontId="1" fillId="14" borderId="0" xfId="0" applyFont="1" applyFill="1" applyAlignment="1">
      <alignment wrapText="1"/>
    </xf>
    <xf numFmtId="171" fontId="5" fillId="14" borderId="5" xfId="0" applyNumberFormat="1" applyFont="1" applyFill="1" applyBorder="1" applyAlignment="1">
      <alignment horizontal="right" wrapText="1"/>
    </xf>
    <xf numFmtId="0" fontId="5" fillId="18" borderId="2" xfId="0" applyFont="1" applyFill="1" applyBorder="1" applyAlignment="1">
      <alignment horizontal="right" vertical="top" wrapText="1"/>
    </xf>
    <xf numFmtId="171" fontId="1" fillId="18" borderId="3" xfId="0" applyNumberFormat="1" applyFont="1" applyFill="1" applyBorder="1" applyAlignment="1">
      <alignment horizontal="right" wrapText="1"/>
    </xf>
    <xf numFmtId="171" fontId="1" fillId="18" borderId="12" xfId="0" applyNumberFormat="1" applyFont="1" applyFill="1" applyBorder="1" applyAlignment="1">
      <alignment horizontal="right" wrapText="1"/>
    </xf>
    <xf numFmtId="171" fontId="5" fillId="18" borderId="13" xfId="0" applyNumberFormat="1" applyFont="1" applyFill="1" applyBorder="1" applyAlignment="1">
      <alignment horizontal="right" wrapText="1"/>
    </xf>
    <xf numFmtId="171" fontId="1" fillId="18" borderId="4" xfId="0" applyNumberFormat="1" applyFont="1" applyFill="1" applyBorder="1" applyAlignment="1">
      <alignment horizontal="right" wrapText="1"/>
    </xf>
    <xf numFmtId="171" fontId="5" fillId="18" borderId="6" xfId="0" applyNumberFormat="1" applyFont="1" applyFill="1" applyBorder="1" applyAlignment="1">
      <alignment horizontal="right" wrapText="1"/>
    </xf>
    <xf numFmtId="165" fontId="6" fillId="18" borderId="4" xfId="0" applyNumberFormat="1" applyFont="1" applyFill="1" applyBorder="1" applyAlignment="1">
      <alignment horizontal="right" wrapText="1"/>
    </xf>
    <xf numFmtId="0" fontId="1" fillId="18" borderId="6" xfId="0" applyFont="1" applyFill="1" applyBorder="1" applyAlignment="1">
      <alignment horizontal="right" wrapText="1"/>
    </xf>
    <xf numFmtId="171" fontId="1" fillId="18" borderId="0" xfId="0" applyNumberFormat="1" applyFont="1" applyFill="1" applyAlignment="1">
      <alignment horizontal="right" wrapText="1"/>
    </xf>
    <xf numFmtId="0" fontId="1" fillId="18" borderId="4" xfId="0" applyFont="1" applyFill="1" applyBorder="1" applyAlignment="1">
      <alignment horizontal="right" wrapText="1"/>
    </xf>
    <xf numFmtId="165" fontId="6" fillId="18" borderId="0" xfId="0" applyNumberFormat="1" applyFont="1" applyFill="1" applyAlignment="1">
      <alignment horizontal="right" wrapText="1"/>
    </xf>
    <xf numFmtId="0" fontId="6" fillId="18" borderId="0" xfId="0" applyFont="1" applyFill="1" applyAlignment="1">
      <alignment horizontal="right" wrapText="1"/>
    </xf>
    <xf numFmtId="171" fontId="5" fillId="18" borderId="0" xfId="0" applyNumberFormat="1" applyFont="1" applyFill="1" applyAlignment="1">
      <alignment horizontal="right" wrapText="1"/>
    </xf>
    <xf numFmtId="0" fontId="1" fillId="18" borderId="0" xfId="0" applyFont="1" applyFill="1" applyAlignment="1">
      <alignment horizontal="right" wrapText="1"/>
    </xf>
    <xf numFmtId="0" fontId="1" fillId="18" borderId="0" xfId="0" applyFont="1" applyFill="1" applyAlignment="1">
      <alignment wrapText="1"/>
    </xf>
    <xf numFmtId="171" fontId="5" fillId="18" borderId="5" xfId="0" applyNumberFormat="1" applyFont="1" applyFill="1" applyBorder="1" applyAlignment="1">
      <alignment horizontal="right" wrapText="1"/>
    </xf>
    <xf numFmtId="0" fontId="39" fillId="0" borderId="5" xfId="0" applyFont="1" applyBorder="1" applyAlignment="1">
      <alignment wrapText="1"/>
    </xf>
    <xf numFmtId="170" fontId="5" fillId="2" borderId="10" xfId="0" applyNumberFormat="1" applyFont="1" applyFill="1" applyBorder="1" applyAlignment="1">
      <alignment horizontal="right" vertical="top"/>
    </xf>
    <xf numFmtId="170" fontId="5" fillId="3" borderId="10" xfId="0" applyNumberFormat="1" applyFont="1" applyFill="1" applyBorder="1" applyAlignment="1">
      <alignment horizontal="right" vertical="top"/>
    </xf>
    <xf numFmtId="171" fontId="1" fillId="2" borderId="11" xfId="0" applyNumberFormat="1" applyFont="1" applyFill="1" applyBorder="1" applyAlignment="1">
      <alignment horizontal="right"/>
    </xf>
    <xf numFmtId="171" fontId="1" fillId="3" borderId="11" xfId="0" applyNumberFormat="1" applyFont="1" applyFill="1" applyBorder="1" applyAlignment="1">
      <alignment horizontal="right"/>
    </xf>
    <xf numFmtId="171" fontId="1" fillId="2" borderId="0" xfId="0" applyNumberFormat="1" applyFont="1" applyFill="1" applyAlignment="1">
      <alignment horizontal="right"/>
    </xf>
    <xf numFmtId="171" fontId="1" fillId="3" borderId="0" xfId="0" applyNumberFormat="1" applyFont="1" applyFill="1" applyAlignment="1">
      <alignment horizontal="right"/>
    </xf>
    <xf numFmtId="171" fontId="5" fillId="2" borderId="19" xfId="0" applyNumberFormat="1" applyFont="1" applyFill="1" applyBorder="1" applyAlignment="1">
      <alignment horizontal="right"/>
    </xf>
    <xf numFmtId="171" fontId="5" fillId="3" borderId="19" xfId="0" applyNumberFormat="1" applyFont="1" applyFill="1" applyBorder="1" applyAlignment="1">
      <alignment horizontal="right"/>
    </xf>
    <xf numFmtId="0" fontId="1" fillId="2" borderId="0" xfId="0" applyFont="1" applyFill="1" applyAlignment="1">
      <alignment horizontal="right"/>
    </xf>
    <xf numFmtId="0" fontId="1" fillId="3" borderId="0" xfId="0" applyFont="1" applyFill="1" applyAlignment="1">
      <alignment horizontal="right"/>
    </xf>
    <xf numFmtId="0" fontId="1" fillId="2" borderId="15" xfId="0" applyFont="1" applyFill="1" applyBorder="1" applyAlignment="1">
      <alignment horizontal="right"/>
    </xf>
    <xf numFmtId="0" fontId="1" fillId="3" borderId="15" xfId="0" applyFont="1" applyFill="1" applyBorder="1" applyAlignment="1">
      <alignment horizontal="right"/>
    </xf>
    <xf numFmtId="171" fontId="5" fillId="2" borderId="16" xfId="0" applyNumberFormat="1" applyFont="1" applyFill="1" applyBorder="1" applyAlignment="1">
      <alignment horizontal="right"/>
    </xf>
    <xf numFmtId="171" fontId="5" fillId="3" borderId="16" xfId="0" applyNumberFormat="1" applyFont="1" applyFill="1" applyBorder="1" applyAlignment="1">
      <alignment horizontal="right"/>
    </xf>
    <xf numFmtId="0" fontId="0" fillId="7" borderId="0" xfId="0" applyFill="1" applyAlignment="1"/>
    <xf numFmtId="0" fontId="1" fillId="7" borderId="2" xfId="0" applyFont="1" applyFill="1" applyBorder="1" applyAlignment="1"/>
    <xf numFmtId="0" fontId="1" fillId="7" borderId="3" xfId="0" applyFont="1" applyFill="1" applyBorder="1" applyAlignment="1">
      <alignment horizontal="left"/>
    </xf>
    <xf numFmtId="0" fontId="1" fillId="7" borderId="0" xfId="0" applyFont="1" applyFill="1" applyAlignment="1">
      <alignment horizontal="left"/>
    </xf>
    <xf numFmtId="0" fontId="1" fillId="7" borderId="15" xfId="0" applyFont="1" applyFill="1" applyBorder="1" applyAlignment="1">
      <alignment horizontal="left"/>
    </xf>
    <xf numFmtId="0" fontId="5" fillId="7" borderId="19" xfId="0" applyFont="1" applyFill="1" applyBorder="1" applyAlignment="1">
      <alignment horizontal="left"/>
    </xf>
    <xf numFmtId="0" fontId="5" fillId="7" borderId="16" xfId="0" applyFont="1" applyFill="1" applyBorder="1" applyAlignment="1">
      <alignment horizontal="left"/>
    </xf>
    <xf numFmtId="0" fontId="5" fillId="7" borderId="11" xfId="0" applyFont="1" applyFill="1" applyBorder="1" applyAlignment="1">
      <alignment horizontal="left"/>
    </xf>
    <xf numFmtId="0" fontId="5" fillId="7" borderId="0" xfId="0" applyFont="1" applyFill="1" applyAlignment="1"/>
    <xf numFmtId="0" fontId="5" fillId="7" borderId="16" xfId="0" applyFont="1" applyFill="1" applyBorder="1" applyAlignment="1"/>
    <xf numFmtId="0" fontId="1" fillId="7" borderId="11" xfId="0" applyFont="1" applyFill="1" applyBorder="1" applyAlignment="1">
      <alignment horizontal="left" wrapText="1"/>
    </xf>
    <xf numFmtId="0" fontId="1" fillId="7" borderId="11" xfId="0" applyFont="1" applyFill="1" applyBorder="1" applyAlignment="1">
      <alignment wrapText="1"/>
    </xf>
    <xf numFmtId="0" fontId="38" fillId="0" borderId="0" xfId="0" applyFont="1" applyAlignment="1">
      <alignment horizontal="left" wrapText="1"/>
    </xf>
    <xf numFmtId="0" fontId="41" fillId="2" borderId="0" xfId="0" applyFont="1" applyFill="1" applyAlignment="1">
      <alignment wrapText="1"/>
    </xf>
    <xf numFmtId="0" fontId="42" fillId="2" borderId="0" xfId="0" applyFont="1" applyFill="1" applyAlignment="1">
      <alignment horizontal="left" wrapText="1"/>
    </xf>
    <xf numFmtId="0" fontId="43" fillId="2" borderId="0" xfId="0" applyFont="1" applyFill="1" applyAlignment="1">
      <alignment wrapText="1"/>
    </xf>
    <xf numFmtId="0" fontId="44" fillId="2" borderId="1" xfId="0" applyFont="1" applyFill="1" applyBorder="1" applyAlignment="1">
      <alignment wrapText="1"/>
    </xf>
    <xf numFmtId="0" fontId="41" fillId="2" borderId="2" xfId="0" applyFont="1" applyFill="1" applyBorder="1" applyAlignment="1">
      <alignment vertical="top" wrapText="1"/>
    </xf>
    <xf numFmtId="0" fontId="44" fillId="2" borderId="3" xfId="0" applyFont="1" applyFill="1" applyBorder="1" applyAlignment="1">
      <alignment horizontal="left" wrapText="1"/>
    </xf>
    <xf numFmtId="0" fontId="45" fillId="2" borderId="0" xfId="0" applyFont="1" applyFill="1" applyAlignment="1">
      <alignment wrapText="1"/>
    </xf>
    <xf numFmtId="0" fontId="41" fillId="2" borderId="22" xfId="0" applyFont="1" applyFill="1" applyBorder="1" applyAlignment="1">
      <alignment wrapText="1"/>
    </xf>
    <xf numFmtId="0" fontId="44" fillId="2" borderId="23" xfId="0" applyFont="1" applyFill="1" applyBorder="1" applyAlignment="1">
      <alignment wrapText="1"/>
    </xf>
    <xf numFmtId="0" fontId="44" fillId="2" borderId="18" xfId="0" applyFont="1" applyFill="1" applyBorder="1" applyAlignment="1">
      <alignment wrapText="1"/>
    </xf>
    <xf numFmtId="0" fontId="41" fillId="2" borderId="0" xfId="0" applyFont="1" applyFill="1" applyAlignment="1">
      <alignment vertical="top" wrapText="1"/>
    </xf>
    <xf numFmtId="0" fontId="41" fillId="2" borderId="0" xfId="0" applyFont="1" applyFill="1" applyAlignment="1">
      <alignment horizontal="left" wrapText="1"/>
    </xf>
    <xf numFmtId="0" fontId="41" fillId="2" borderId="4" xfId="0" applyFont="1" applyFill="1" applyBorder="1" applyAlignment="1">
      <alignment vertical="top" wrapText="1"/>
    </xf>
    <xf numFmtId="0" fontId="44" fillId="0" borderId="5" xfId="0" applyFont="1" applyBorder="1" applyAlignment="1">
      <alignment wrapText="1"/>
    </xf>
    <xf numFmtId="0" fontId="0" fillId="0" borderId="0" xfId="0" applyFont="1"/>
    <xf numFmtId="0" fontId="41" fillId="2" borderId="1" xfId="0" applyFont="1" applyFill="1" applyBorder="1" applyAlignment="1">
      <alignment wrapText="1"/>
    </xf>
    <xf numFmtId="0" fontId="44" fillId="2" borderId="2" xfId="0" applyFont="1" applyFill="1" applyBorder="1" applyAlignment="1">
      <alignment horizontal="right" vertical="top" wrapText="1"/>
    </xf>
    <xf numFmtId="171" fontId="44" fillId="2" borderId="3" xfId="0" applyNumberFormat="1" applyFont="1" applyFill="1" applyBorder="1" applyAlignment="1">
      <alignment horizontal="right" wrapText="1"/>
    </xf>
    <xf numFmtId="171" fontId="44" fillId="0" borderId="3" xfId="0" applyNumberFormat="1" applyFont="1" applyBorder="1" applyAlignment="1">
      <alignment horizontal="right" wrapText="1"/>
    </xf>
    <xf numFmtId="0" fontId="41" fillId="2" borderId="0" xfId="0" applyFont="1" applyFill="1" applyAlignment="1">
      <alignment horizontal="right" wrapText="1"/>
    </xf>
    <xf numFmtId="171" fontId="41" fillId="2" borderId="0" xfId="0" applyNumberFormat="1" applyFont="1" applyFill="1" applyAlignment="1">
      <alignment horizontal="right" wrapText="1"/>
    </xf>
    <xf numFmtId="171" fontId="41" fillId="0" borderId="0" xfId="0" applyNumberFormat="1" applyFont="1" applyAlignment="1">
      <alignment horizontal="right" wrapText="1"/>
    </xf>
    <xf numFmtId="0" fontId="47" fillId="2" borderId="0" xfId="0" applyFont="1" applyFill="1" applyAlignment="1">
      <alignment wrapText="1"/>
    </xf>
    <xf numFmtId="171" fontId="41" fillId="2" borderId="22" xfId="0" applyNumberFormat="1" applyFont="1" applyFill="1" applyBorder="1" applyAlignment="1">
      <alignment horizontal="right" wrapText="1"/>
    </xf>
    <xf numFmtId="171" fontId="41" fillId="0" borderId="22" xfId="0" applyNumberFormat="1" applyFont="1" applyBorder="1" applyAlignment="1">
      <alignment horizontal="right" wrapText="1"/>
    </xf>
    <xf numFmtId="171" fontId="44" fillId="0" borderId="23" xfId="0" applyNumberFormat="1" applyFont="1" applyBorder="1" applyAlignment="1">
      <alignment horizontal="right" wrapText="1"/>
    </xf>
    <xf numFmtId="171" fontId="44" fillId="2" borderId="18" xfId="0" applyNumberFormat="1" applyFont="1" applyFill="1" applyBorder="1" applyAlignment="1">
      <alignment horizontal="right" wrapText="1"/>
    </xf>
    <xf numFmtId="171" fontId="44" fillId="0" borderId="18" xfId="0" applyNumberFormat="1" applyFont="1" applyBorder="1" applyAlignment="1">
      <alignment horizontal="right" wrapText="1"/>
    </xf>
    <xf numFmtId="171" fontId="41" fillId="2" borderId="0" xfId="0" applyNumberFormat="1" applyFont="1" applyFill="1" applyAlignment="1">
      <alignment horizontal="right" vertical="top" wrapText="1"/>
    </xf>
    <xf numFmtId="171" fontId="41" fillId="0" borderId="0" xfId="0" applyNumberFormat="1" applyFont="1" applyAlignment="1">
      <alignment horizontal="right" vertical="top" wrapText="1"/>
    </xf>
    <xf numFmtId="171" fontId="41" fillId="2" borderId="4" xfId="0" applyNumberFormat="1" applyFont="1" applyFill="1" applyBorder="1" applyAlignment="1">
      <alignment vertical="top" wrapText="1"/>
    </xf>
    <xf numFmtId="171" fontId="41" fillId="0" borderId="4" xfId="0" applyNumberFormat="1" applyFont="1" applyBorder="1" applyAlignment="1">
      <alignment vertical="top" wrapText="1"/>
    </xf>
    <xf numFmtId="171" fontId="44" fillId="0" borderId="5" xfId="0" applyNumberFormat="1" applyFont="1" applyFill="1" applyBorder="1" applyAlignment="1">
      <alignment horizontal="right" wrapText="1"/>
    </xf>
    <xf numFmtId="0" fontId="41" fillId="0" borderId="3" xfId="0" applyFont="1" applyFill="1" applyBorder="1" applyAlignment="1">
      <alignment horizontal="right" wrapText="1"/>
    </xf>
    <xf numFmtId="171" fontId="44" fillId="3" borderId="3" xfId="0" applyNumberFormat="1" applyFont="1" applyFill="1" applyBorder="1" applyAlignment="1">
      <alignment horizontal="right" wrapText="1"/>
    </xf>
    <xf numFmtId="0" fontId="41" fillId="3" borderId="0" xfId="0" applyFont="1" applyFill="1" applyAlignment="1">
      <alignment horizontal="right" wrapText="1"/>
    </xf>
    <xf numFmtId="0" fontId="0" fillId="3" borderId="0" xfId="0" applyFont="1" applyFill="1"/>
    <xf numFmtId="171" fontId="41" fillId="3" borderId="0" xfId="0" applyNumberFormat="1" applyFont="1" applyFill="1" applyAlignment="1">
      <alignment horizontal="right" wrapText="1"/>
    </xf>
    <xf numFmtId="171" fontId="44" fillId="3" borderId="23" xfId="0" applyNumberFormat="1" applyFont="1" applyFill="1" applyBorder="1" applyAlignment="1">
      <alignment horizontal="right" wrapText="1"/>
    </xf>
    <xf numFmtId="171" fontId="44" fillId="3" borderId="18" xfId="0" applyNumberFormat="1" applyFont="1" applyFill="1" applyBorder="1" applyAlignment="1">
      <alignment horizontal="right" wrapText="1"/>
    </xf>
    <xf numFmtId="0" fontId="44" fillId="3" borderId="0" xfId="0" applyFont="1" applyFill="1" applyAlignment="1">
      <alignment horizontal="right" wrapText="1"/>
    </xf>
    <xf numFmtId="171" fontId="41" fillId="3" borderId="0" xfId="0" applyNumberFormat="1" applyFont="1" applyFill="1" applyAlignment="1">
      <alignment horizontal="right" vertical="top" wrapText="1"/>
    </xf>
    <xf numFmtId="0" fontId="41" fillId="3" borderId="0" xfId="0" applyFont="1" applyFill="1" applyAlignment="1">
      <alignment vertical="top" wrapText="1"/>
    </xf>
    <xf numFmtId="171" fontId="41" fillId="3" borderId="4" xfId="0" applyNumberFormat="1" applyFont="1" applyFill="1" applyBorder="1" applyAlignment="1">
      <alignment vertical="top" wrapText="1"/>
    </xf>
    <xf numFmtId="171" fontId="44" fillId="3" borderId="7" xfId="0" applyNumberFormat="1" applyFont="1" applyFill="1" applyBorder="1" applyAlignment="1">
      <alignment horizontal="right" wrapText="1"/>
    </xf>
    <xf numFmtId="0" fontId="0" fillId="0" borderId="0" xfId="0" applyFont="1" applyFill="1"/>
    <xf numFmtId="0" fontId="44" fillId="2" borderId="0" xfId="0" applyFont="1" applyFill="1" applyBorder="1" applyAlignment="1">
      <alignment wrapText="1"/>
    </xf>
    <xf numFmtId="171" fontId="44" fillId="2" borderId="0" xfId="0" applyNumberFormat="1" applyFont="1" applyFill="1" applyBorder="1" applyAlignment="1">
      <alignment horizontal="right" wrapText="1"/>
    </xf>
    <xf numFmtId="171" fontId="44" fillId="0" borderId="0" xfId="0" applyNumberFormat="1" applyFont="1" applyBorder="1" applyAlignment="1">
      <alignment horizontal="right" wrapText="1"/>
    </xf>
    <xf numFmtId="171" fontId="44" fillId="3" borderId="0" xfId="0" applyNumberFormat="1" applyFont="1" applyFill="1" applyBorder="1" applyAlignment="1">
      <alignment horizontal="right" wrapText="1"/>
    </xf>
    <xf numFmtId="171" fontId="0" fillId="0" borderId="0" xfId="0" applyNumberFormat="1" applyAlignment="1"/>
    <xf numFmtId="0" fontId="1" fillId="2" borderId="11" xfId="0" applyFont="1" applyFill="1" applyBorder="1" applyAlignment="1">
      <alignment horizontal="right"/>
    </xf>
    <xf numFmtId="0" fontId="1" fillId="7" borderId="11" xfId="0" applyFont="1" applyFill="1" applyBorder="1" applyAlignment="1">
      <alignment horizontal="right"/>
    </xf>
    <xf numFmtId="0" fontId="5" fillId="7" borderId="0" xfId="0" applyFont="1" applyFill="1" applyBorder="1" applyAlignment="1">
      <alignment horizontal="left"/>
    </xf>
    <xf numFmtId="171" fontId="5" fillId="2" borderId="0" xfId="0" applyNumberFormat="1" applyFont="1" applyFill="1" applyBorder="1" applyAlignment="1">
      <alignment horizontal="right"/>
    </xf>
    <xf numFmtId="171" fontId="5" fillId="3" borderId="0" xfId="0" applyNumberFormat="1" applyFont="1" applyFill="1" applyBorder="1" applyAlignment="1">
      <alignment horizontal="right"/>
    </xf>
    <xf numFmtId="0" fontId="10" fillId="2" borderId="0" xfId="0" applyFont="1" applyFill="1" applyAlignment="1">
      <alignment vertical="top" wrapText="1"/>
    </xf>
    <xf numFmtId="0" fontId="3" fillId="2" borderId="0" xfId="0" applyFont="1" applyFill="1" applyAlignment="1">
      <alignment horizontal="left" wrapText="1"/>
    </xf>
    <xf numFmtId="0" fontId="8" fillId="2" borderId="0" xfId="0" applyFont="1" applyFill="1" applyAlignment="1">
      <alignment horizontal="left" vertical="top" wrapText="1"/>
    </xf>
    <xf numFmtId="0" fontId="10" fillId="2" borderId="0" xfId="0" applyFont="1" applyFill="1" applyAlignment="1">
      <alignment horizontal="left" vertical="top" wrapText="1"/>
    </xf>
    <xf numFmtId="0" fontId="20" fillId="0" borderId="0" xfId="0" applyFont="1" applyAlignment="1">
      <alignment wrapText="1"/>
    </xf>
    <xf numFmtId="0" fontId="1" fillId="7" borderId="0" xfId="0" applyFont="1" applyFill="1" applyBorder="1" applyAlignment="1">
      <alignment horizontal="left" wrapText="1"/>
    </xf>
    <xf numFmtId="0" fontId="5" fillId="7" borderId="16" xfId="0" applyFont="1" applyFill="1" applyBorder="1" applyAlignment="1">
      <alignment horizontal="left" wrapText="1"/>
    </xf>
    <xf numFmtId="0" fontId="31" fillId="7" borderId="0" xfId="22">
      <alignment horizontal="left"/>
    </xf>
  </cellXfs>
  <cellStyles count="27">
    <cellStyle name="Bad" xfId="4" builtinId="27" customBuiltin="1"/>
    <cellStyle name="Bottom of Table Style" xfId="9" xr:uid="{A526E16B-CA7B-4838-8FE1-6540042E8815}"/>
    <cellStyle name="Column Heading_1" xfId="10" xr:uid="{BF49CB9B-5A5C-4EE9-B6E5-001F33F23875}"/>
    <cellStyle name="Comma" xfId="2" builtinId="3" customBuiltin="1"/>
    <cellStyle name="Document Heading" xfId="11" xr:uid="{B33DE342-75BB-496B-B6D2-68029E897D3A}"/>
    <cellStyle name="Explanatory Text" xfId="8" builtinId="53" customBuiltin="1"/>
    <cellStyle name="Good" xfId="3" builtinId="26" customBuiltin="1"/>
    <cellStyle name="Input" xfId="6" builtinId="20" customBuiltin="1"/>
    <cellStyle name="Neutral" xfId="5" builtinId="28" customBuiltin="1"/>
    <cellStyle name="Normal" xfId="0" builtinId="0" customBuiltin="1"/>
    <cellStyle name="Number" xfId="12" xr:uid="{0C81C8EB-49DA-4BFA-841C-967C940E4C41}"/>
    <cellStyle name="Output" xfId="7" builtinId="21" customBuiltin="1"/>
    <cellStyle name="Percent" xfId="1" builtinId="5"/>
    <cellStyle name="Subcolumn Heading_2" xfId="13" xr:uid="{8FF08055-C81D-4FB2-BCB4-D1092B154FE6}"/>
    <cellStyle name="Subheading_1" xfId="14" xr:uid="{C482DDBD-58E7-4151-9D08-FDB1C30B7455}"/>
    <cellStyle name="Subnumber" xfId="15" xr:uid="{F05F8646-6F99-446C-BBDD-FE71DF722BFE}"/>
    <cellStyle name="Subtable Table Heading" xfId="16" xr:uid="{C425249E-2B76-4682-8237-49E9026AAD75}"/>
    <cellStyle name="Subtext" xfId="17" xr:uid="{380A65C8-D7CF-4430-8BD5-46B4D7685749}"/>
    <cellStyle name="Subtotal Numbers" xfId="18" xr:uid="{03A15026-4AA8-4E27-BA28-C106B8E20114}"/>
    <cellStyle name="Subtotal text" xfId="19" xr:uid="{7E0D8BA3-A8D4-4349-A8D1-86671118F244}"/>
    <cellStyle name="Table Header_2" xfId="20" xr:uid="{CBB8F5BA-8F36-489D-A128-455955A6232C}"/>
    <cellStyle name="Table Heading_1" xfId="21" xr:uid="{8D550158-81A0-45EC-8238-4EA92A0308EB}"/>
    <cellStyle name="Text" xfId="22" xr:uid="{85F59DBC-4995-4D8B-B04D-6700B9A5E175}"/>
    <cellStyle name="Thick Bottom Border" xfId="23" xr:uid="{494DA623-464C-44B7-88EC-CAB8003EAD64}"/>
    <cellStyle name="Top of Single Header Table" xfId="24" xr:uid="{F1593BEB-B04E-46F3-80DD-54970D76E721}"/>
    <cellStyle name="Total Numbers" xfId="25" xr:uid="{6C294DBB-A823-4A97-AA49-2D88595AC59A}"/>
    <cellStyle name="Total text" xfId="26" xr:uid="{7D53DCB5-B159-43AE-B7B2-295811F37726}"/>
  </cellStyles>
  <dxfs count="0"/>
  <tableStyles count="0"/>
  <colors>
    <mruColors>
      <color rgb="FFBCDC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10</xdr:row>
      <xdr:rowOff>0</xdr:rowOff>
    </xdr:from>
    <xdr:to>
      <xdr:col>1</xdr:col>
      <xdr:colOff>514350</xdr:colOff>
      <xdr:row>11</xdr:row>
      <xdr:rowOff>72625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DC1B9F3-AE61-46C8-A26C-1B355FACDC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971675"/>
          <a:ext cx="514350" cy="434575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11</xdr:row>
      <xdr:rowOff>47625</xdr:rowOff>
    </xdr:from>
    <xdr:to>
      <xdr:col>2</xdr:col>
      <xdr:colOff>4229100</xdr:colOff>
      <xdr:row>11</xdr:row>
      <xdr:rowOff>47625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A0AF792F-E860-41C4-9A42-4DF4075810F7}"/>
            </a:ext>
          </a:extLst>
        </xdr:cNvPr>
        <xdr:cNvCxnSpPr/>
      </xdr:nvCxnSpPr>
      <xdr:spPr>
        <a:xfrm>
          <a:off x="609600" y="2381250"/>
          <a:ext cx="4229100" cy="0"/>
        </a:xfrm>
        <a:prstGeom prst="line">
          <a:avLst/>
        </a:prstGeom>
        <a:ln>
          <a:solidFill>
            <a:srgbClr val="DF1B12"/>
          </a:solidFill>
        </a:ln>
        <a:effectLst>
          <a:outerShdw blurRad="40000" dist="50800" dir="5400000" rotWithShape="0">
            <a:srgbClr val="000000">
              <a:alpha val="15000"/>
            </a:srgbClr>
          </a:outerShdw>
        </a:effectLst>
      </xdr:spPr>
      <xdr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TomTomTheme">
  <a:themeElements>
    <a:clrScheme name="TomTom Colours v2">
      <a:dk1>
        <a:srgbClr val="000000"/>
      </a:dk1>
      <a:lt1>
        <a:srgbClr val="FFFFFF"/>
      </a:lt1>
      <a:dk2>
        <a:srgbClr val="004B7F"/>
      </a:dk2>
      <a:lt2>
        <a:srgbClr val="FFFFFF"/>
      </a:lt2>
      <a:accent1>
        <a:srgbClr val="8DC3EB"/>
      </a:accent1>
      <a:accent2>
        <a:srgbClr val="000000"/>
      </a:accent2>
      <a:accent3>
        <a:srgbClr val="FFFFFF"/>
      </a:accent3>
      <a:accent4>
        <a:srgbClr val="DF1B12"/>
      </a:accent4>
      <a:accent5>
        <a:srgbClr val="F29AC2"/>
      </a:accent5>
      <a:accent6>
        <a:srgbClr val="FDC530"/>
      </a:accent6>
      <a:hlink>
        <a:srgbClr val="008D8D"/>
      </a:hlink>
      <a:folHlink>
        <a:srgbClr val="000000"/>
      </a:folHlink>
    </a:clrScheme>
    <a:fontScheme name="TT Corporate Fonts">
      <a:majorFont>
        <a:latin typeface="Gotham Bold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0.bin"/><Relationship Id="rId2" Type="http://schemas.openxmlformats.org/officeDocument/2006/relationships/customProperty" Target="../customProperty19.bin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2.bin"/><Relationship Id="rId2" Type="http://schemas.openxmlformats.org/officeDocument/2006/relationships/customProperty" Target="../customProperty21.bin"/><Relationship Id="rId1" Type="http://schemas.openxmlformats.org/officeDocument/2006/relationships/printerSettings" Target="../printerSettings/printerSettings11.bin"/><Relationship Id="rId4" Type="http://schemas.openxmlformats.org/officeDocument/2006/relationships/customProperty" Target="../customProperty23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customProperty" Target="../customProperty24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2.bin"/><Relationship Id="rId2" Type="http://schemas.openxmlformats.org/officeDocument/2006/relationships/customProperty" Target="../customProperty11.bin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4.bin"/><Relationship Id="rId2" Type="http://schemas.openxmlformats.org/officeDocument/2006/relationships/customProperty" Target="../customProperty13.bin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6.bin"/><Relationship Id="rId2" Type="http://schemas.openxmlformats.org/officeDocument/2006/relationships/customProperty" Target="../customProperty15.bin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8.bin"/><Relationship Id="rId2" Type="http://schemas.openxmlformats.org/officeDocument/2006/relationships/customProperty" Target="../customProperty17.bin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24"/>
  <sheetViews>
    <sheetView showGridLines="0" tabSelected="1" showRuler="0" zoomScaleNormal="100" workbookViewId="0"/>
  </sheetViews>
  <sheetFormatPr defaultColWidth="13.7109375" defaultRowHeight="12.75" x14ac:dyDescent="0.2"/>
  <cols>
    <col min="1" max="1" width="3.42578125" customWidth="1"/>
    <col min="2" max="2" width="9.140625" customWidth="1"/>
    <col min="3" max="3" width="66.42578125" customWidth="1"/>
    <col min="4" max="8" width="9.140625" customWidth="1"/>
    <col min="9" max="18" width="9.5703125" customWidth="1"/>
  </cols>
  <sheetData>
    <row r="1" spans="2:18" ht="14.1" customHeight="1" x14ac:dyDescent="0.2"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2:18" ht="14.1" customHeight="1" x14ac:dyDescent="0.2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</row>
    <row r="3" spans="2:18" ht="29.1" customHeight="1" x14ac:dyDescent="0.2">
      <c r="B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</row>
    <row r="4" spans="2:18" ht="19.149999999999999" customHeight="1" x14ac:dyDescent="0.25">
      <c r="B4" s="1"/>
      <c r="C4" s="2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</row>
    <row r="5" spans="2:18" ht="14.1" customHeight="1" x14ac:dyDescent="0.2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</row>
    <row r="6" spans="2:18" ht="14.1" customHeight="1" x14ac:dyDescent="0.2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</row>
    <row r="7" spans="2:18" ht="14.1" customHeight="1" x14ac:dyDescent="0.2"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</row>
    <row r="8" spans="2:18" ht="14.1" customHeight="1" x14ac:dyDescent="0.2"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</row>
    <row r="9" spans="2:18" ht="14.1" customHeight="1" x14ac:dyDescent="0.2"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</row>
    <row r="10" spans="2:18" ht="14.1" customHeight="1" x14ac:dyDescent="0.2"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</row>
    <row r="11" spans="2:18" ht="29.1" customHeight="1" x14ac:dyDescent="0.2">
      <c r="B11" s="1"/>
      <c r="C11" s="326" t="str">
        <f>"TOMTOM FINANCIAL DATA PACK "&amp;'1. Key figures table'!C6</f>
        <v>TOMTOM FINANCIAL DATA PACK Q2 '21</v>
      </c>
      <c r="D11" s="326"/>
      <c r="E11" s="326"/>
      <c r="F11" s="326"/>
      <c r="G11" s="326"/>
      <c r="H11" s="326"/>
      <c r="I11" s="326"/>
      <c r="J11" s="326"/>
      <c r="K11" s="326"/>
      <c r="L11" s="326"/>
      <c r="M11" s="326"/>
      <c r="N11" s="326"/>
      <c r="O11" s="1"/>
      <c r="P11" s="1"/>
      <c r="Q11" s="1"/>
      <c r="R11" s="1"/>
    </row>
    <row r="12" spans="2:18" ht="14.1" customHeight="1" x14ac:dyDescent="0.2">
      <c r="B12" s="1"/>
      <c r="C12" s="326"/>
      <c r="D12" s="326"/>
      <c r="E12" s="326"/>
      <c r="F12" s="326"/>
      <c r="G12" s="326"/>
      <c r="H12" s="326"/>
      <c r="I12" s="326"/>
      <c r="J12" s="326"/>
      <c r="K12" s="326"/>
      <c r="L12" s="326"/>
      <c r="M12" s="326"/>
      <c r="N12" s="326"/>
      <c r="O12" s="1"/>
      <c r="P12" s="1"/>
      <c r="Q12" s="1"/>
      <c r="R12" s="1"/>
    </row>
    <row r="13" spans="2:18" ht="14.1" customHeight="1" x14ac:dyDescent="0.2">
      <c r="B13" s="1"/>
      <c r="C13" s="326"/>
      <c r="D13" s="326"/>
      <c r="E13" s="326"/>
      <c r="F13" s="326"/>
      <c r="G13" s="326"/>
      <c r="H13" s="326"/>
      <c r="I13" s="326"/>
      <c r="J13" s="326"/>
      <c r="K13" s="326"/>
      <c r="L13" s="326"/>
      <c r="M13" s="326"/>
      <c r="N13" s="326"/>
      <c r="O13" s="1"/>
      <c r="P13" s="1"/>
      <c r="Q13" s="1"/>
      <c r="R13" s="1"/>
    </row>
    <row r="14" spans="2:18" ht="14.1" customHeight="1" x14ac:dyDescent="0.2">
      <c r="B14" s="1"/>
      <c r="C14" s="326"/>
      <c r="D14" s="326"/>
      <c r="E14" s="326"/>
      <c r="F14" s="326"/>
      <c r="G14" s="326"/>
      <c r="H14" s="326"/>
      <c r="I14" s="326"/>
      <c r="J14" s="326"/>
      <c r="K14" s="326"/>
      <c r="L14" s="326"/>
      <c r="M14" s="326"/>
      <c r="N14" s="326"/>
      <c r="O14" s="1"/>
      <c r="P14" s="1"/>
      <c r="Q14" s="1"/>
      <c r="R14" s="1"/>
    </row>
    <row r="15" spans="2:18" ht="14.1" customHeight="1" x14ac:dyDescent="0.2">
      <c r="B15" s="1"/>
      <c r="C15" s="326"/>
      <c r="D15" s="326"/>
      <c r="E15" s="326"/>
      <c r="F15" s="326"/>
      <c r="G15" s="326"/>
      <c r="H15" s="326"/>
      <c r="I15" s="326"/>
      <c r="J15" s="326"/>
      <c r="K15" s="326"/>
      <c r="L15" s="326"/>
      <c r="M15" s="326"/>
      <c r="N15" s="326"/>
      <c r="O15" s="1"/>
      <c r="P15" s="1"/>
      <c r="Q15" s="1"/>
      <c r="R15" s="1"/>
    </row>
    <row r="16" spans="2:18" ht="14.1" customHeight="1" x14ac:dyDescent="0.2">
      <c r="B16" s="1"/>
      <c r="C16" s="326"/>
      <c r="D16" s="326"/>
      <c r="E16" s="326"/>
      <c r="F16" s="326"/>
      <c r="G16" s="326"/>
      <c r="H16" s="326"/>
      <c r="I16" s="326"/>
      <c r="J16" s="326"/>
      <c r="K16" s="326"/>
      <c r="L16" s="326"/>
      <c r="M16" s="326"/>
      <c r="N16" s="326"/>
      <c r="O16" s="1"/>
      <c r="P16" s="1"/>
      <c r="Q16" s="1"/>
      <c r="R16" s="1"/>
    </row>
    <row r="17" spans="2:18" ht="14.1" customHeight="1" x14ac:dyDescent="0.2"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</row>
    <row r="18" spans="2:18" ht="14.1" customHeight="1" x14ac:dyDescent="0.2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</row>
    <row r="19" spans="2:18" ht="14.1" customHeight="1" x14ac:dyDescent="0.2"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</row>
    <row r="20" spans="2:18" ht="14.1" customHeight="1" x14ac:dyDescent="0.2"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</row>
    <row r="21" spans="2:18" ht="14.1" customHeight="1" x14ac:dyDescent="0.2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</row>
    <row r="22" spans="2:18" ht="14.1" customHeight="1" x14ac:dyDescent="0.2"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</row>
    <row r="23" spans="2:18" ht="14.1" customHeight="1" x14ac:dyDescent="0.2"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</row>
    <row r="24" spans="2:18" ht="14.1" customHeight="1" x14ac:dyDescent="0.2"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</row>
  </sheetData>
  <pageMargins left="0.75" right="0.75" top="1" bottom="1" header="0.5" footer="0.5"/>
  <pageSetup orientation="portrait" horizontalDpi="300" verticalDpi="300" r:id="rId1"/>
  <customProperties>
    <customPr name="_pios_id" r:id="rId2"/>
    <customPr name="EpmWorksheetKeyString_GUID" r:id="rId3"/>
  </customProperties>
  <drawing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J14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46.42578125" customWidth="1"/>
    <col min="3" max="3" width="12.5703125" customWidth="1"/>
    <col min="4" max="4" width="15.28515625" customWidth="1"/>
    <col min="5" max="6" width="17.7109375" customWidth="1"/>
    <col min="7" max="10" width="9.5703125" customWidth="1"/>
  </cols>
  <sheetData>
    <row r="1" spans="1:10" x14ac:dyDescent="0.2">
      <c r="A1" s="1"/>
      <c r="B1" s="1"/>
      <c r="C1" s="1"/>
      <c r="D1" s="1"/>
      <c r="E1" s="1"/>
      <c r="F1" s="1"/>
      <c r="G1" s="1"/>
      <c r="H1" s="1"/>
      <c r="I1" s="1"/>
      <c r="J1" s="1"/>
    </row>
    <row r="2" spans="1:10" ht="20.25" x14ac:dyDescent="0.3">
      <c r="A2" s="1"/>
      <c r="B2" s="3" t="s">
        <v>145</v>
      </c>
      <c r="C2" s="1"/>
      <c r="D2" s="1"/>
      <c r="E2" s="1"/>
      <c r="F2" s="1"/>
      <c r="G2" s="1"/>
      <c r="H2" s="1"/>
      <c r="I2" s="1"/>
      <c r="J2" s="1"/>
    </row>
    <row r="3" spans="1:10" x14ac:dyDescent="0.2">
      <c r="A3" s="1"/>
      <c r="B3" s="4" t="str">
        <f>'1. Key figures table'!$B$3</f>
        <v>Second quarter and half year 2021 results</v>
      </c>
      <c r="C3" s="1"/>
      <c r="D3" s="1"/>
      <c r="E3" s="1"/>
      <c r="F3" s="1"/>
      <c r="G3" s="1"/>
      <c r="H3" s="1"/>
      <c r="I3" s="1"/>
      <c r="J3" s="1"/>
    </row>
    <row r="4" spans="1:10" x14ac:dyDescent="0.2">
      <c r="A4" s="1"/>
      <c r="B4" s="5"/>
      <c r="C4" s="78"/>
      <c r="D4" s="78"/>
      <c r="E4" s="78"/>
      <c r="F4" s="78"/>
      <c r="G4" s="1"/>
      <c r="H4" s="1"/>
      <c r="I4" s="1"/>
      <c r="J4" s="1"/>
    </row>
    <row r="5" spans="1:10" x14ac:dyDescent="0.2">
      <c r="A5" s="1"/>
      <c r="B5" s="56"/>
      <c r="C5" s="384" t="s">
        <v>211</v>
      </c>
      <c r="D5" s="384" t="s">
        <v>211</v>
      </c>
      <c r="E5" s="385" t="s">
        <v>212</v>
      </c>
      <c r="F5" s="385" t="s">
        <v>212</v>
      </c>
      <c r="G5" s="1"/>
      <c r="H5" s="1"/>
      <c r="I5" s="1"/>
      <c r="J5" s="1"/>
    </row>
    <row r="6" spans="1:10" ht="13.5" thickBot="1" x14ac:dyDescent="0.25">
      <c r="A6" s="1"/>
      <c r="B6" s="367"/>
      <c r="C6" s="380" t="s">
        <v>205</v>
      </c>
      <c r="D6" s="380" t="s">
        <v>206</v>
      </c>
      <c r="E6" s="381" t="s">
        <v>205</v>
      </c>
      <c r="F6" s="381" t="s">
        <v>206</v>
      </c>
      <c r="G6" s="1"/>
      <c r="H6" s="1"/>
      <c r="I6" s="1"/>
      <c r="J6" s="1"/>
    </row>
    <row r="7" spans="1:10" x14ac:dyDescent="0.2">
      <c r="A7" s="1"/>
      <c r="B7" s="9" t="s">
        <v>175</v>
      </c>
      <c r="C7" s="284">
        <v>300000000</v>
      </c>
      <c r="D7" s="99">
        <v>60000000</v>
      </c>
      <c r="E7" s="285">
        <v>300000000</v>
      </c>
      <c r="F7" s="98">
        <v>60000000</v>
      </c>
      <c r="G7" s="1"/>
      <c r="H7" s="1"/>
      <c r="I7" s="1"/>
      <c r="J7" s="1"/>
    </row>
    <row r="8" spans="1:10" x14ac:dyDescent="0.2">
      <c r="A8" s="79"/>
      <c r="B8" s="14" t="s">
        <v>176</v>
      </c>
      <c r="C8" s="286">
        <v>150000000</v>
      </c>
      <c r="D8" s="114">
        <v>30000000</v>
      </c>
      <c r="E8" s="287">
        <v>150000000</v>
      </c>
      <c r="F8" s="113">
        <v>30000000</v>
      </c>
      <c r="G8" s="79"/>
      <c r="H8" s="79"/>
      <c r="I8" s="1"/>
      <c r="J8" s="1"/>
    </row>
    <row r="9" spans="1:10" x14ac:dyDescent="0.2">
      <c r="A9" s="1"/>
      <c r="B9" s="18" t="s">
        <v>177</v>
      </c>
      <c r="C9" s="288">
        <v>450000000</v>
      </c>
      <c r="D9" s="180">
        <v>90000000</v>
      </c>
      <c r="E9" s="289">
        <v>450000000</v>
      </c>
      <c r="F9" s="181">
        <v>90000000</v>
      </c>
      <c r="G9" s="1"/>
      <c r="H9" s="1"/>
      <c r="I9" s="1"/>
      <c r="J9" s="1"/>
    </row>
    <row r="10" spans="1:10" x14ac:dyDescent="0.2">
      <c r="A10" s="1"/>
      <c r="B10" s="49"/>
      <c r="C10" s="152"/>
      <c r="D10" s="152"/>
      <c r="E10" s="84"/>
      <c r="F10" s="84"/>
      <c r="G10" s="1"/>
      <c r="H10" s="1"/>
      <c r="I10" s="1"/>
      <c r="J10" s="1"/>
    </row>
    <row r="11" spans="1:10" x14ac:dyDescent="0.2">
      <c r="A11" s="79"/>
      <c r="B11" s="77" t="s">
        <v>178</v>
      </c>
      <c r="C11" s="130"/>
      <c r="D11" s="130"/>
      <c r="E11" s="129"/>
      <c r="F11" s="129"/>
      <c r="G11" s="79"/>
      <c r="H11" s="79"/>
      <c r="I11" s="1"/>
      <c r="J11" s="1"/>
    </row>
    <row r="12" spans="1:10" x14ac:dyDescent="0.2">
      <c r="A12" s="79"/>
      <c r="B12" s="1" t="s">
        <v>175</v>
      </c>
      <c r="C12" s="290">
        <v>132366672</v>
      </c>
      <c r="D12" s="123">
        <v>26473000</v>
      </c>
      <c r="E12" s="291">
        <v>132366672</v>
      </c>
      <c r="F12" s="122">
        <v>26473000</v>
      </c>
      <c r="G12" s="79"/>
      <c r="H12" s="79"/>
      <c r="I12" s="1"/>
      <c r="J12" s="1"/>
    </row>
    <row r="13" spans="1:10" x14ac:dyDescent="0.2">
      <c r="A13" s="1"/>
      <c r="B13" s="78" t="s">
        <v>179</v>
      </c>
      <c r="C13" s="292">
        <v>5454219</v>
      </c>
      <c r="D13" s="294"/>
      <c r="E13" s="293">
        <v>2103853</v>
      </c>
      <c r="F13" s="295"/>
      <c r="G13" s="1"/>
      <c r="H13" s="1"/>
      <c r="I13" s="1"/>
      <c r="J13" s="1"/>
    </row>
    <row r="14" spans="1:10" x14ac:dyDescent="0.2">
      <c r="A14" s="1"/>
      <c r="B14" s="296"/>
      <c r="C14" s="297"/>
      <c r="D14" s="297"/>
      <c r="E14" s="297"/>
      <c r="F14" s="297"/>
      <c r="G14" s="1"/>
      <c r="H14" s="1"/>
      <c r="I14" s="1"/>
      <c r="J14" s="1"/>
    </row>
  </sheetData>
  <pageMargins left="0.75" right="0.75" top="1" bottom="1" header="0.5" footer="0.5"/>
  <pageSetup scale="72" orientation="portrait" horizontalDpi="300" verticalDpi="300" r:id="rId1"/>
  <colBreaks count="1" manualBreakCount="1">
    <brk id="7" max="1048575" man="1"/>
  </colBreaks>
  <customProperties>
    <customPr name="_pios_id" r:id="rId2"/>
    <customPr name="EpmWorksheetKeyString_GUID" r:id="rId3"/>
  </customPropertie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88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58.42578125" customWidth="1"/>
    <col min="3" max="8" width="8.7109375" customWidth="1"/>
    <col min="11" max="11" width="9.85546875" customWidth="1"/>
  </cols>
  <sheetData>
    <row r="1" spans="1:23" x14ac:dyDescent="0.2">
      <c r="A1" s="141"/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  <c r="S1" s="141"/>
      <c r="T1" s="141"/>
      <c r="U1" s="141"/>
      <c r="V1" s="141"/>
      <c r="W1" s="141"/>
    </row>
    <row r="2" spans="1:23" ht="20.25" x14ac:dyDescent="0.3">
      <c r="A2" s="141"/>
      <c r="B2" s="504" t="s">
        <v>180</v>
      </c>
      <c r="C2" s="504"/>
      <c r="D2" s="504"/>
      <c r="E2" s="141"/>
      <c r="F2" s="141"/>
      <c r="G2" s="141"/>
      <c r="H2" s="141"/>
      <c r="I2" s="141"/>
      <c r="J2" s="141"/>
      <c r="K2" s="141"/>
      <c r="L2" s="141"/>
      <c r="M2" s="141"/>
      <c r="N2" s="141"/>
      <c r="O2" s="141"/>
      <c r="P2" s="141"/>
      <c r="Q2" s="141"/>
      <c r="R2" s="141"/>
      <c r="S2" s="141"/>
      <c r="T2" s="141"/>
      <c r="U2" s="141"/>
      <c r="V2" s="141"/>
      <c r="W2" s="141"/>
    </row>
    <row r="3" spans="1:23" x14ac:dyDescent="0.2">
      <c r="A3" s="141"/>
      <c r="B3" s="4" t="s">
        <v>1</v>
      </c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  <c r="Q3" s="141"/>
      <c r="R3" s="141"/>
      <c r="S3" s="141"/>
      <c r="T3" s="141"/>
      <c r="U3" s="141"/>
      <c r="V3" s="141"/>
      <c r="W3" s="141"/>
    </row>
    <row r="4" spans="1:23" x14ac:dyDescent="0.2">
      <c r="A4" s="141"/>
      <c r="B4" s="207"/>
      <c r="C4" s="298"/>
      <c r="D4" s="298"/>
      <c r="E4" s="298"/>
      <c r="F4" s="298"/>
      <c r="G4" s="298"/>
      <c r="H4" s="298"/>
      <c r="I4" s="141"/>
      <c r="J4" s="141"/>
      <c r="K4" s="141"/>
      <c r="L4" s="141"/>
      <c r="M4" s="141"/>
      <c r="N4" s="141"/>
      <c r="O4" s="141"/>
      <c r="P4" s="141"/>
      <c r="Q4" s="141"/>
      <c r="R4" s="141"/>
      <c r="S4" s="141"/>
      <c r="T4" s="141"/>
      <c r="U4" s="141"/>
      <c r="V4" s="141"/>
      <c r="W4" s="141"/>
    </row>
    <row r="5" spans="1:23" x14ac:dyDescent="0.2">
      <c r="A5" s="141"/>
      <c r="B5" s="299" t="s">
        <v>47</v>
      </c>
      <c r="C5" s="8" t="s">
        <v>48</v>
      </c>
      <c r="D5" s="8" t="s">
        <v>4</v>
      </c>
      <c r="E5" s="8" t="s">
        <v>49</v>
      </c>
      <c r="F5" s="8" t="s">
        <v>50</v>
      </c>
      <c r="G5" s="8" t="s">
        <v>51</v>
      </c>
      <c r="H5" s="7" t="s">
        <v>3</v>
      </c>
      <c r="I5" s="141"/>
      <c r="J5" s="141"/>
      <c r="K5" s="141"/>
      <c r="L5" s="141"/>
      <c r="M5" s="141"/>
      <c r="N5" s="141"/>
      <c r="O5" s="141"/>
      <c r="P5" s="141"/>
      <c r="Q5" s="141"/>
      <c r="R5" s="141"/>
      <c r="S5" s="141"/>
      <c r="T5" s="141"/>
      <c r="U5" s="141"/>
      <c r="V5" s="141"/>
      <c r="W5" s="141"/>
    </row>
    <row r="6" spans="1:23" x14ac:dyDescent="0.2">
      <c r="A6" s="141"/>
      <c r="B6" s="226" t="s">
        <v>181</v>
      </c>
      <c r="C6" s="111">
        <f>'2. Cons Stat of Income'!C11</f>
        <v>131197000</v>
      </c>
      <c r="D6" s="111">
        <f>'2. Cons Stat of Income'!D11</f>
        <v>123703000</v>
      </c>
      <c r="E6" s="111">
        <f>'2. Cons Stat of Income'!E11</f>
        <v>147851000</v>
      </c>
      <c r="F6" s="111">
        <f>'2. Cons Stat of Income'!F11</f>
        <v>125434000</v>
      </c>
      <c r="G6" s="111">
        <f>'2. Cons Stat of Income'!G11</f>
        <v>131191000</v>
      </c>
      <c r="H6" s="112">
        <f>'2. Cons Stat of Income'!H11</f>
        <v>133102000</v>
      </c>
      <c r="I6" s="141"/>
      <c r="J6" s="141"/>
      <c r="K6" s="211"/>
      <c r="L6" s="141"/>
      <c r="M6" s="141"/>
      <c r="N6" s="141"/>
      <c r="O6" s="141"/>
      <c r="P6" s="141"/>
      <c r="Q6" s="141"/>
      <c r="R6" s="141"/>
      <c r="S6" s="141"/>
      <c r="T6" s="141"/>
      <c r="U6" s="141"/>
      <c r="V6" s="141"/>
      <c r="W6" s="141"/>
    </row>
    <row r="7" spans="1:23" x14ac:dyDescent="0.2">
      <c r="A7" s="141"/>
      <c r="B7" s="141" t="s">
        <v>38</v>
      </c>
      <c r="C7" s="300">
        <f>'2. Cons Stat of Income'!C7</f>
        <v>49788000</v>
      </c>
      <c r="D7" s="300">
        <f>'2. Cons Stat of Income'!D7</f>
        <v>51588000</v>
      </c>
      <c r="E7" s="300">
        <f>'2. Cons Stat of Income'!E7</f>
        <v>65945000</v>
      </c>
      <c r="F7" s="300">
        <f>'2. Cons Stat of Income'!F7</f>
        <v>59843000</v>
      </c>
      <c r="G7" s="300">
        <f>'2. Cons Stat of Income'!G7</f>
        <v>62654000</v>
      </c>
      <c r="H7" s="123">
        <f>'2. Cons Stat of Income'!H7</f>
        <v>60983000</v>
      </c>
      <c r="I7" s="141"/>
      <c r="J7" s="141"/>
      <c r="K7" s="366"/>
      <c r="L7" s="141"/>
      <c r="M7" s="141"/>
      <c r="N7" s="141"/>
      <c r="O7" s="141"/>
      <c r="P7" s="141"/>
      <c r="Q7" s="141"/>
      <c r="R7" s="141"/>
      <c r="S7" s="141"/>
      <c r="T7" s="141"/>
      <c r="U7" s="141"/>
      <c r="V7" s="141"/>
      <c r="W7" s="141"/>
    </row>
    <row r="8" spans="1:23" x14ac:dyDescent="0.2">
      <c r="A8" s="141"/>
      <c r="B8" s="141" t="s">
        <v>39</v>
      </c>
      <c r="C8" s="300">
        <f>'2. Cons Stat of Income'!C8</f>
        <v>41481000</v>
      </c>
      <c r="D8" s="300">
        <f>'2. Cons Stat of Income'!D8</f>
        <v>42211000</v>
      </c>
      <c r="E8" s="300">
        <f>'2. Cons Stat of Income'!E8</f>
        <v>39654000</v>
      </c>
      <c r="F8" s="300">
        <f>'2. Cons Stat of Income'!F8</f>
        <v>41651000</v>
      </c>
      <c r="G8" s="300">
        <f>'2. Cons Stat of Income'!G8</f>
        <v>42142000</v>
      </c>
      <c r="H8" s="123">
        <f>'2. Cons Stat of Income'!H8</f>
        <v>42267000</v>
      </c>
      <c r="I8" s="141"/>
      <c r="J8" s="141"/>
      <c r="K8" s="366"/>
      <c r="L8" s="141"/>
      <c r="M8" s="141"/>
      <c r="N8" s="141"/>
      <c r="O8" s="141"/>
      <c r="P8" s="141"/>
      <c r="Q8" s="141"/>
      <c r="R8" s="141"/>
      <c r="S8" s="141"/>
      <c r="T8" s="141"/>
      <c r="U8" s="141"/>
      <c r="V8" s="141"/>
      <c r="W8" s="141"/>
    </row>
    <row r="9" spans="1:23" x14ac:dyDescent="0.2">
      <c r="A9" s="141"/>
      <c r="B9" s="141" t="s">
        <v>9</v>
      </c>
      <c r="C9" s="300">
        <f>'2. Cons Stat of Income'!C10</f>
        <v>39928000</v>
      </c>
      <c r="D9" s="300">
        <f>'2. Cons Stat of Income'!D10</f>
        <v>29904000</v>
      </c>
      <c r="E9" s="300">
        <f>'2. Cons Stat of Income'!E10</f>
        <v>42252000</v>
      </c>
      <c r="F9" s="300">
        <f>'2. Cons Stat of Income'!F10</f>
        <v>23940000</v>
      </c>
      <c r="G9" s="300">
        <f>'2. Cons Stat of Income'!G10</f>
        <v>26395000</v>
      </c>
      <c r="H9" s="123">
        <f>'2. Cons Stat of Income'!H10</f>
        <v>29853000</v>
      </c>
      <c r="I9" s="141"/>
      <c r="J9" s="141"/>
      <c r="K9" s="366"/>
      <c r="L9" s="141"/>
      <c r="M9" s="141"/>
      <c r="N9" s="141"/>
      <c r="O9" s="141"/>
      <c r="P9" s="141"/>
      <c r="Q9" s="141"/>
      <c r="R9" s="141"/>
      <c r="S9" s="141"/>
      <c r="T9" s="141"/>
      <c r="U9" s="141"/>
      <c r="V9" s="141"/>
      <c r="W9" s="141"/>
    </row>
    <row r="10" spans="1:23" x14ac:dyDescent="0.2">
      <c r="A10" s="141"/>
      <c r="B10" s="141"/>
      <c r="C10" s="1"/>
      <c r="D10" s="139"/>
      <c r="E10" s="139"/>
      <c r="F10" s="139"/>
      <c r="G10" s="1"/>
      <c r="H10" s="135"/>
      <c r="I10" s="141"/>
      <c r="J10" s="141"/>
      <c r="K10" s="366"/>
      <c r="L10" s="141"/>
      <c r="M10" s="141"/>
      <c r="N10" s="141"/>
      <c r="O10" s="141"/>
      <c r="P10" s="141"/>
      <c r="Q10" s="141"/>
      <c r="R10" s="141"/>
      <c r="S10" s="141"/>
      <c r="T10" s="141"/>
      <c r="U10" s="141"/>
      <c r="V10" s="141"/>
      <c r="W10" s="141"/>
    </row>
    <row r="11" spans="1:23" x14ac:dyDescent="0.2">
      <c r="A11" s="141"/>
      <c r="B11" s="301" t="s">
        <v>26</v>
      </c>
      <c r="C11" s="302">
        <f>SUM(C12:C14)</f>
        <v>18138000</v>
      </c>
      <c r="D11" s="302">
        <f t="shared" ref="D11:H11" si="0">SUM(D12:D14)</f>
        <v>-30978000</v>
      </c>
      <c r="E11" s="302">
        <f t="shared" si="0"/>
        <v>31793000</v>
      </c>
      <c r="F11" s="302">
        <f t="shared" si="0"/>
        <v>6223000</v>
      </c>
      <c r="G11" s="303">
        <f t="shared" si="0"/>
        <v>-5044000</v>
      </c>
      <c r="H11" s="132">
        <f t="shared" si="0"/>
        <v>-14293000</v>
      </c>
      <c r="I11" s="141"/>
      <c r="J11" s="141"/>
      <c r="K11" s="366"/>
      <c r="L11" s="141"/>
      <c r="M11" s="141"/>
      <c r="N11" s="141"/>
      <c r="O11" s="141"/>
      <c r="P11" s="141"/>
      <c r="Q11" s="141"/>
      <c r="R11" s="141"/>
      <c r="S11" s="141"/>
      <c r="T11" s="141"/>
      <c r="U11" s="141"/>
      <c r="V11" s="141"/>
      <c r="W11" s="141"/>
    </row>
    <row r="12" spans="1:23" x14ac:dyDescent="0.2">
      <c r="A12" s="141"/>
      <c r="B12" s="141" t="s">
        <v>38</v>
      </c>
      <c r="C12" s="304">
        <f>'4. Cons Balance Sheet'!D58-'4. Cons Balance Sheet'!C58</f>
        <v>30856000</v>
      </c>
      <c r="D12" s="304">
        <f>'4. Cons Balance Sheet'!E58-'4. Cons Balance Sheet'!D58</f>
        <v>-12953000</v>
      </c>
      <c r="E12" s="304">
        <f>'4. Cons Balance Sheet'!F58-'4. Cons Balance Sheet'!E58</f>
        <v>4054000</v>
      </c>
      <c r="F12" s="304">
        <f>'4. Cons Balance Sheet'!G58-'4. Cons Balance Sheet'!F58</f>
        <v>25173000</v>
      </c>
      <c r="G12" s="300">
        <f>'4. Cons Balance Sheet'!H58-'4. Cons Balance Sheet'!G58</f>
        <v>11744000</v>
      </c>
      <c r="H12" s="123">
        <f>'4. Cons Balance Sheet'!I58-'4. Cons Balance Sheet'!H58</f>
        <v>2133000</v>
      </c>
      <c r="I12" s="141"/>
      <c r="J12" s="141"/>
      <c r="K12" s="366"/>
      <c r="L12" s="141"/>
      <c r="M12" s="141"/>
      <c r="N12" s="141"/>
      <c r="O12" s="141"/>
      <c r="P12" s="141"/>
      <c r="Q12" s="141"/>
      <c r="R12" s="141"/>
      <c r="S12" s="141"/>
      <c r="T12" s="141"/>
      <c r="U12" s="141"/>
      <c r="V12" s="141"/>
      <c r="W12" s="141"/>
    </row>
    <row r="13" spans="1:23" x14ac:dyDescent="0.2">
      <c r="A13" s="141"/>
      <c r="B13" s="141" t="s">
        <v>39</v>
      </c>
      <c r="C13" s="304">
        <f>'4. Cons Balance Sheet'!D59-'4. Cons Balance Sheet'!C59</f>
        <v>-4768000</v>
      </c>
      <c r="D13" s="304">
        <f>'4. Cons Balance Sheet'!E59-'4. Cons Balance Sheet'!D59</f>
        <v>-9850000</v>
      </c>
      <c r="E13" s="304">
        <f>'4. Cons Balance Sheet'!F59-'4. Cons Balance Sheet'!E59</f>
        <v>33437000</v>
      </c>
      <c r="F13" s="304">
        <f>'4. Cons Balance Sheet'!G59-'4. Cons Balance Sheet'!F59</f>
        <v>-12792000</v>
      </c>
      <c r="G13" s="300">
        <f>'4. Cons Balance Sheet'!H59-'4. Cons Balance Sheet'!G59</f>
        <v>-11225000</v>
      </c>
      <c r="H13" s="123">
        <f>'4. Cons Balance Sheet'!I59-'4. Cons Balance Sheet'!H59</f>
        <v>-12547000</v>
      </c>
      <c r="I13" s="141"/>
      <c r="J13" s="141"/>
      <c r="K13" s="366"/>
      <c r="L13" s="141"/>
      <c r="M13" s="141"/>
      <c r="N13" s="141"/>
      <c r="O13" s="141"/>
      <c r="P13" s="141"/>
      <c r="Q13" s="141"/>
      <c r="R13" s="141"/>
      <c r="S13" s="141"/>
      <c r="T13" s="141"/>
      <c r="U13" s="141"/>
      <c r="V13" s="141"/>
      <c r="W13" s="141"/>
    </row>
    <row r="14" spans="1:23" x14ac:dyDescent="0.2">
      <c r="A14" s="141"/>
      <c r="B14" s="141" t="s">
        <v>9</v>
      </c>
      <c r="C14" s="304">
        <f>'4. Cons Balance Sheet'!D60-'4. Cons Balance Sheet'!C60</f>
        <v>-7950000</v>
      </c>
      <c r="D14" s="304">
        <f>'4. Cons Balance Sheet'!E60-'4. Cons Balance Sheet'!D60</f>
        <v>-8175000</v>
      </c>
      <c r="E14" s="304">
        <f>'4. Cons Balance Sheet'!F60-'4. Cons Balance Sheet'!E60</f>
        <v>-5698000</v>
      </c>
      <c r="F14" s="304">
        <f>'4. Cons Balance Sheet'!G60-'4. Cons Balance Sheet'!F60</f>
        <v>-6158000</v>
      </c>
      <c r="G14" s="300">
        <f>'4. Cons Balance Sheet'!H60-'4. Cons Balance Sheet'!G60</f>
        <v>-5563000</v>
      </c>
      <c r="H14" s="123">
        <f>'4. Cons Balance Sheet'!I60-'4. Cons Balance Sheet'!H60</f>
        <v>-3879000</v>
      </c>
      <c r="I14" s="141"/>
      <c r="J14" s="141"/>
      <c r="K14" s="366"/>
      <c r="L14" s="141"/>
      <c r="M14" s="141"/>
      <c r="N14" s="141"/>
      <c r="O14" s="141"/>
      <c r="P14" s="141"/>
      <c r="Q14" s="141"/>
      <c r="R14" s="141"/>
      <c r="S14" s="141"/>
      <c r="T14" s="141"/>
      <c r="U14" s="141"/>
      <c r="V14" s="141"/>
      <c r="W14" s="141"/>
    </row>
    <row r="15" spans="1:23" x14ac:dyDescent="0.2">
      <c r="A15" s="141"/>
      <c r="B15" s="164"/>
      <c r="C15" s="259"/>
      <c r="D15" s="250"/>
      <c r="E15" s="250"/>
      <c r="F15" s="250"/>
      <c r="G15" s="259"/>
      <c r="H15" s="197"/>
      <c r="I15" s="141"/>
      <c r="J15" s="141"/>
      <c r="K15" s="366"/>
      <c r="L15" s="141"/>
      <c r="M15" s="141"/>
      <c r="N15" s="141"/>
      <c r="O15" s="141"/>
      <c r="P15" s="141"/>
      <c r="Q15" s="141"/>
      <c r="R15" s="141"/>
      <c r="S15" s="141"/>
      <c r="T15" s="141"/>
      <c r="U15" s="141"/>
      <c r="V15" s="141"/>
      <c r="W15" s="141"/>
    </row>
    <row r="16" spans="1:23" x14ac:dyDescent="0.2">
      <c r="A16" s="141"/>
      <c r="B16" s="263" t="s">
        <v>182</v>
      </c>
      <c r="C16" s="305">
        <f t="shared" ref="C16:H16" si="1">C11+C6</f>
        <v>149335000</v>
      </c>
      <c r="D16" s="306">
        <f t="shared" si="1"/>
        <v>92725000</v>
      </c>
      <c r="E16" s="306">
        <f t="shared" si="1"/>
        <v>179644000</v>
      </c>
      <c r="F16" s="306">
        <f t="shared" si="1"/>
        <v>131657000</v>
      </c>
      <c r="G16" s="305">
        <f t="shared" si="1"/>
        <v>126147000</v>
      </c>
      <c r="H16" s="191">
        <f t="shared" si="1"/>
        <v>118809000</v>
      </c>
      <c r="I16" s="141"/>
      <c r="J16" s="141"/>
      <c r="K16" s="366"/>
      <c r="L16" s="141"/>
      <c r="M16" s="141"/>
      <c r="N16" s="141"/>
      <c r="O16" s="141"/>
      <c r="P16" s="141"/>
      <c r="Q16" s="141"/>
      <c r="R16" s="141"/>
      <c r="S16" s="141"/>
      <c r="T16" s="141"/>
      <c r="U16" s="141"/>
      <c r="V16" s="141"/>
      <c r="W16" s="141"/>
    </row>
    <row r="17" spans="1:23" x14ac:dyDescent="0.2">
      <c r="A17" s="141"/>
      <c r="B17" s="141" t="s">
        <v>38</v>
      </c>
      <c r="C17" s="300">
        <f t="shared" ref="C17:H19" si="2">C7+C12</f>
        <v>80644000</v>
      </c>
      <c r="D17" s="304">
        <f t="shared" si="2"/>
        <v>38635000</v>
      </c>
      <c r="E17" s="304">
        <f t="shared" si="2"/>
        <v>69999000</v>
      </c>
      <c r="F17" s="304">
        <f t="shared" si="2"/>
        <v>85016000</v>
      </c>
      <c r="G17" s="304">
        <f t="shared" si="2"/>
        <v>74398000</v>
      </c>
      <c r="H17" s="123">
        <f t="shared" si="2"/>
        <v>63116000</v>
      </c>
      <c r="I17" s="141"/>
      <c r="J17" s="141"/>
      <c r="K17" s="366"/>
      <c r="L17" s="141"/>
      <c r="M17" s="141"/>
      <c r="N17" s="141"/>
      <c r="O17" s="141"/>
      <c r="P17" s="141"/>
      <c r="Q17" s="141"/>
      <c r="R17" s="141"/>
      <c r="S17" s="141"/>
      <c r="T17" s="141"/>
      <c r="U17" s="141"/>
      <c r="V17" s="141"/>
      <c r="W17" s="141"/>
    </row>
    <row r="18" spans="1:23" x14ac:dyDescent="0.2">
      <c r="A18" s="141"/>
      <c r="B18" s="141" t="s">
        <v>39</v>
      </c>
      <c r="C18" s="300">
        <f t="shared" si="2"/>
        <v>36713000</v>
      </c>
      <c r="D18" s="304">
        <f t="shared" si="2"/>
        <v>32361000</v>
      </c>
      <c r="E18" s="304">
        <f t="shared" si="2"/>
        <v>73091000</v>
      </c>
      <c r="F18" s="304">
        <f t="shared" si="2"/>
        <v>28859000</v>
      </c>
      <c r="G18" s="304">
        <f t="shared" si="2"/>
        <v>30917000</v>
      </c>
      <c r="H18" s="123">
        <f t="shared" si="2"/>
        <v>29720000</v>
      </c>
      <c r="I18" s="141"/>
      <c r="J18" s="141"/>
      <c r="K18" s="366"/>
      <c r="L18" s="141"/>
      <c r="M18" s="141"/>
      <c r="N18" s="141"/>
      <c r="O18" s="141"/>
      <c r="P18" s="141"/>
      <c r="Q18" s="141"/>
      <c r="R18" s="141"/>
      <c r="S18" s="141"/>
      <c r="T18" s="141"/>
      <c r="U18" s="141"/>
      <c r="V18" s="141"/>
      <c r="W18" s="141"/>
    </row>
    <row r="19" spans="1:23" x14ac:dyDescent="0.2">
      <c r="A19" s="141"/>
      <c r="B19" s="141" t="s">
        <v>9</v>
      </c>
      <c r="C19" s="300">
        <f t="shared" si="2"/>
        <v>31978000</v>
      </c>
      <c r="D19" s="304">
        <f t="shared" si="2"/>
        <v>21729000</v>
      </c>
      <c r="E19" s="304">
        <f t="shared" si="2"/>
        <v>36554000</v>
      </c>
      <c r="F19" s="304">
        <f t="shared" si="2"/>
        <v>17782000</v>
      </c>
      <c r="G19" s="304">
        <f t="shared" si="2"/>
        <v>20832000</v>
      </c>
      <c r="H19" s="123">
        <f t="shared" si="2"/>
        <v>25974000</v>
      </c>
      <c r="I19" s="141"/>
      <c r="J19" s="141"/>
      <c r="K19" s="366"/>
      <c r="L19" s="141"/>
      <c r="M19" s="141"/>
      <c r="N19" s="141"/>
      <c r="O19" s="141"/>
      <c r="P19" s="141"/>
      <c r="Q19" s="141"/>
      <c r="R19" s="141"/>
      <c r="S19" s="141"/>
      <c r="T19" s="141"/>
      <c r="U19" s="141"/>
      <c r="V19" s="141"/>
      <c r="W19" s="141"/>
    </row>
    <row r="20" spans="1:23" x14ac:dyDescent="0.2">
      <c r="A20" s="141"/>
      <c r="B20" s="141"/>
      <c r="C20" s="1"/>
      <c r="D20" s="139"/>
      <c r="E20" s="139"/>
      <c r="F20" s="139"/>
      <c r="G20" s="139"/>
      <c r="H20" s="135"/>
      <c r="I20" s="141"/>
      <c r="J20" s="141"/>
      <c r="K20" s="366"/>
      <c r="L20" s="141"/>
      <c r="M20" s="141"/>
      <c r="N20" s="141"/>
      <c r="O20" s="141"/>
      <c r="P20" s="141"/>
      <c r="Q20" s="141"/>
      <c r="R20" s="141"/>
      <c r="S20" s="141"/>
      <c r="T20" s="141"/>
      <c r="U20" s="141"/>
      <c r="V20" s="141"/>
      <c r="W20" s="141"/>
    </row>
    <row r="21" spans="1:23" x14ac:dyDescent="0.2">
      <c r="A21" s="141"/>
      <c r="B21" s="141" t="s">
        <v>52</v>
      </c>
      <c r="C21" s="300">
        <f>'2. Cons Stat of Income'!C12</f>
        <v>28631000</v>
      </c>
      <c r="D21" s="304">
        <f>'2. Cons Stat of Income'!D12</f>
        <v>17921000</v>
      </c>
      <c r="E21" s="304">
        <f>'2. Cons Stat of Income'!E12</f>
        <v>35861000</v>
      </c>
      <c r="F21" s="304">
        <f>'2. Cons Stat of Income'!F12</f>
        <v>22381000</v>
      </c>
      <c r="G21" s="304">
        <f>'2. Cons Stat of Income'!G12</f>
        <v>24681000</v>
      </c>
      <c r="H21" s="123">
        <f>'2. Cons Stat of Income'!H12</f>
        <v>30367000</v>
      </c>
      <c r="I21" s="141"/>
      <c r="J21" s="141"/>
      <c r="K21" s="366"/>
      <c r="L21" s="141"/>
      <c r="M21" s="141"/>
      <c r="N21" s="141"/>
      <c r="O21" s="141"/>
      <c r="P21" s="141"/>
      <c r="Q21" s="141"/>
      <c r="R21" s="141"/>
      <c r="S21" s="141"/>
      <c r="T21" s="141"/>
      <c r="U21" s="141"/>
      <c r="V21" s="141"/>
      <c r="W21" s="141"/>
    </row>
    <row r="22" spans="1:23" x14ac:dyDescent="0.2">
      <c r="A22" s="141"/>
      <c r="B22" s="164"/>
      <c r="C22" s="259"/>
      <c r="D22" s="250"/>
      <c r="E22" s="250"/>
      <c r="F22" s="250"/>
      <c r="G22" s="250"/>
      <c r="H22" s="307"/>
      <c r="I22" s="141"/>
      <c r="J22" s="141"/>
      <c r="K22" s="366"/>
      <c r="L22" s="141"/>
      <c r="M22" s="141"/>
      <c r="N22" s="141"/>
      <c r="O22" s="141"/>
      <c r="P22" s="141"/>
      <c r="Q22" s="141"/>
      <c r="R22" s="141"/>
      <c r="S22" s="141"/>
      <c r="T22" s="141"/>
      <c r="U22" s="141"/>
      <c r="V22" s="141"/>
      <c r="W22" s="141"/>
    </row>
    <row r="23" spans="1:23" x14ac:dyDescent="0.2">
      <c r="A23" s="141"/>
      <c r="B23" s="263" t="s">
        <v>183</v>
      </c>
      <c r="C23" s="305">
        <f t="shared" ref="C23:H23" si="3">C16-C21</f>
        <v>120704000</v>
      </c>
      <c r="D23" s="306">
        <f t="shared" si="3"/>
        <v>74804000</v>
      </c>
      <c r="E23" s="306">
        <f t="shared" si="3"/>
        <v>143783000</v>
      </c>
      <c r="F23" s="306">
        <f t="shared" si="3"/>
        <v>109276000</v>
      </c>
      <c r="G23" s="306">
        <f t="shared" si="3"/>
        <v>101466000</v>
      </c>
      <c r="H23" s="191">
        <f t="shared" si="3"/>
        <v>88442000</v>
      </c>
      <c r="I23" s="141"/>
      <c r="J23" s="141"/>
      <c r="K23" s="366"/>
      <c r="L23" s="141"/>
      <c r="M23" s="141"/>
      <c r="N23" s="141"/>
      <c r="O23" s="141"/>
      <c r="P23" s="141"/>
      <c r="Q23" s="141"/>
      <c r="R23" s="141"/>
      <c r="S23" s="141"/>
      <c r="T23" s="141"/>
      <c r="U23" s="141"/>
      <c r="V23" s="141"/>
      <c r="W23" s="141"/>
    </row>
    <row r="24" spans="1:23" x14ac:dyDescent="0.2">
      <c r="A24" s="141"/>
      <c r="B24" s="164"/>
      <c r="C24" s="259"/>
      <c r="D24" s="250"/>
      <c r="E24" s="250"/>
      <c r="F24" s="250"/>
      <c r="G24" s="250"/>
      <c r="H24" s="197"/>
      <c r="I24" s="141"/>
      <c r="J24" s="141"/>
      <c r="K24" s="366"/>
      <c r="L24" s="141"/>
      <c r="M24" s="141"/>
      <c r="N24" s="141"/>
      <c r="O24" s="141"/>
      <c r="P24" s="141"/>
      <c r="Q24" s="141"/>
      <c r="R24" s="141"/>
      <c r="S24" s="141"/>
      <c r="T24" s="141"/>
      <c r="U24" s="141"/>
      <c r="V24" s="141"/>
      <c r="W24" s="141"/>
    </row>
    <row r="25" spans="1:23" x14ac:dyDescent="0.2">
      <c r="A25" s="141"/>
      <c r="B25" s="263" t="s">
        <v>184</v>
      </c>
      <c r="C25" s="305">
        <f t="shared" ref="C25:H25" si="4">SUM(C26:C28)</f>
        <v>113731000</v>
      </c>
      <c r="D25" s="306">
        <f t="shared" si="4"/>
        <v>103987000</v>
      </c>
      <c r="E25" s="306">
        <f t="shared" si="4"/>
        <v>113249000</v>
      </c>
      <c r="F25" s="306">
        <f t="shared" si="4"/>
        <v>116418000</v>
      </c>
      <c r="G25" s="306">
        <f t="shared" si="4"/>
        <v>106161000</v>
      </c>
      <c r="H25" s="191">
        <f t="shared" si="4"/>
        <v>111323000</v>
      </c>
      <c r="I25" s="141"/>
      <c r="J25" s="141"/>
      <c r="K25" s="366"/>
      <c r="L25" s="141"/>
      <c r="M25" s="141"/>
      <c r="N25" s="141"/>
      <c r="O25" s="141"/>
      <c r="P25" s="141"/>
      <c r="Q25" s="141"/>
      <c r="R25" s="141"/>
      <c r="S25" s="141"/>
      <c r="T25" s="141"/>
      <c r="U25" s="141"/>
      <c r="V25" s="141"/>
      <c r="W25" s="141"/>
    </row>
    <row r="26" spans="1:23" x14ac:dyDescent="0.2">
      <c r="A26" s="141"/>
      <c r="B26" s="141" t="s">
        <v>30</v>
      </c>
      <c r="C26" s="300">
        <f>'2. Cons Stat of Income'!C20-'2. Cons Stat of Income'!C25</f>
        <v>108008000</v>
      </c>
      <c r="D26" s="304">
        <f>'2. Cons Stat of Income'!D20-'2. Cons Stat of Income'!D25</f>
        <v>98469000</v>
      </c>
      <c r="E26" s="304">
        <f>'2. Cons Stat of Income'!E20-'2. Cons Stat of Income'!E25</f>
        <v>108135000</v>
      </c>
      <c r="F26" s="304">
        <f>'2. Cons Stat of Income'!F20-'2. Cons Stat of Income'!F25</f>
        <v>110880000</v>
      </c>
      <c r="G26" s="304">
        <f>'2. Cons Stat of Income'!G20-'2. Cons Stat of Income'!G25</f>
        <v>99230000</v>
      </c>
      <c r="H26" s="123">
        <f>'2. Cons Stat of Income'!H20-'2. Cons Stat of Income'!H25</f>
        <v>105039000</v>
      </c>
      <c r="I26" s="141"/>
      <c r="J26" s="141"/>
      <c r="K26" s="366"/>
      <c r="L26" s="141"/>
      <c r="M26" s="141"/>
      <c r="N26" s="141"/>
      <c r="O26" s="141"/>
      <c r="P26" s="141"/>
      <c r="Q26" s="141"/>
      <c r="R26" s="141"/>
      <c r="S26" s="141"/>
      <c r="T26" s="141"/>
      <c r="U26" s="141"/>
      <c r="V26" s="141"/>
      <c r="W26" s="141"/>
    </row>
    <row r="27" spans="1:23" x14ac:dyDescent="0.2">
      <c r="A27" s="141"/>
      <c r="B27" s="141" t="s">
        <v>185</v>
      </c>
      <c r="C27" s="300">
        <f>-('5. Cons Stat of CF'!C23+'5. Cons Stat of CF'!C24)</f>
        <v>2111000</v>
      </c>
      <c r="D27" s="304">
        <f>-('5. Cons Stat of CF'!D23+'5. Cons Stat of CF'!D24)</f>
        <v>1849000</v>
      </c>
      <c r="E27" s="304">
        <f>-('5. Cons Stat of CF'!E23+'5. Cons Stat of CF'!E24)</f>
        <v>1027000</v>
      </c>
      <c r="F27" s="304">
        <f>-('5. Cons Stat of CF'!F23+'5. Cons Stat of CF'!F24)</f>
        <v>1311000</v>
      </c>
      <c r="G27" s="304">
        <f>-('5. Cons Stat of CF'!G23+'5. Cons Stat of CF'!G24)</f>
        <v>3117000</v>
      </c>
      <c r="H27" s="123">
        <f>-('5. Cons Stat of CF'!H23+'5. Cons Stat of CF'!H24)</f>
        <v>2732000</v>
      </c>
      <c r="I27" s="141"/>
      <c r="J27" s="141"/>
      <c r="K27" s="366"/>
      <c r="L27" s="141"/>
      <c r="M27" s="141"/>
      <c r="N27" s="141"/>
      <c r="O27" s="141"/>
      <c r="P27" s="141"/>
      <c r="Q27" s="141"/>
      <c r="R27" s="141"/>
      <c r="S27" s="141"/>
      <c r="T27" s="141"/>
      <c r="U27" s="141"/>
      <c r="V27" s="141"/>
      <c r="W27" s="141"/>
    </row>
    <row r="28" spans="1:23" x14ac:dyDescent="0.2">
      <c r="A28" s="141"/>
      <c r="B28" s="141" t="s">
        <v>186</v>
      </c>
      <c r="C28" s="300">
        <f>-'5. Cons Stat of CF'!C29</f>
        <v>3612000</v>
      </c>
      <c r="D28" s="304">
        <f>-'5. Cons Stat of CF'!D29</f>
        <v>3669000</v>
      </c>
      <c r="E28" s="304">
        <f>-'5. Cons Stat of CF'!E29</f>
        <v>4087000</v>
      </c>
      <c r="F28" s="304">
        <f>-'5. Cons Stat of CF'!F29</f>
        <v>4227000</v>
      </c>
      <c r="G28" s="304">
        <f>-'5. Cons Stat of CF'!G29</f>
        <v>3814000</v>
      </c>
      <c r="H28" s="123">
        <f>-'5. Cons Stat of CF'!H29</f>
        <v>3552000</v>
      </c>
      <c r="I28" s="141"/>
      <c r="J28" s="141"/>
      <c r="K28" s="366"/>
      <c r="L28" s="141"/>
      <c r="M28" s="141"/>
      <c r="N28" s="141"/>
      <c r="O28" s="141"/>
      <c r="P28" s="141"/>
      <c r="Q28" s="141"/>
      <c r="R28" s="141"/>
      <c r="S28" s="141"/>
      <c r="T28" s="141"/>
      <c r="U28" s="141"/>
      <c r="V28" s="141"/>
      <c r="W28" s="141"/>
    </row>
    <row r="29" spans="1:23" x14ac:dyDescent="0.2">
      <c r="A29" s="141"/>
      <c r="B29" s="164"/>
      <c r="C29" s="259"/>
      <c r="D29" s="250"/>
      <c r="E29" s="250"/>
      <c r="F29" s="250"/>
      <c r="G29" s="250"/>
      <c r="H29" s="307"/>
      <c r="I29" s="141"/>
      <c r="J29" s="141"/>
      <c r="K29" s="366"/>
      <c r="L29" s="141"/>
      <c r="M29" s="141"/>
      <c r="N29" s="141"/>
      <c r="O29" s="141"/>
      <c r="P29" s="141"/>
      <c r="Q29" s="141"/>
      <c r="R29" s="141"/>
      <c r="S29" s="141"/>
      <c r="T29" s="141"/>
      <c r="U29" s="141"/>
      <c r="V29" s="141"/>
      <c r="W29" s="141"/>
    </row>
    <row r="30" spans="1:23" x14ac:dyDescent="0.2">
      <c r="A30" s="141"/>
      <c r="B30" s="308" t="s">
        <v>187</v>
      </c>
      <c r="C30" s="309">
        <f t="shared" ref="C30:H30" si="5">C23-C25</f>
        <v>6973000</v>
      </c>
      <c r="D30" s="310">
        <f t="shared" si="5"/>
        <v>-29183000</v>
      </c>
      <c r="E30" s="310">
        <f t="shared" si="5"/>
        <v>30534000</v>
      </c>
      <c r="F30" s="310">
        <f t="shared" si="5"/>
        <v>-7142000</v>
      </c>
      <c r="G30" s="310">
        <f t="shared" si="5"/>
        <v>-4695000</v>
      </c>
      <c r="H30" s="311">
        <f t="shared" si="5"/>
        <v>-22881000</v>
      </c>
      <c r="I30" s="141"/>
      <c r="J30" s="141"/>
      <c r="K30" s="366"/>
      <c r="L30" s="141"/>
      <c r="M30" s="141"/>
      <c r="N30" s="141"/>
      <c r="O30" s="141"/>
      <c r="P30" s="141"/>
      <c r="Q30" s="141"/>
      <c r="R30" s="141"/>
      <c r="S30" s="141"/>
      <c r="T30" s="141"/>
      <c r="U30" s="141"/>
      <c r="V30" s="141"/>
      <c r="W30" s="141"/>
    </row>
    <row r="31" spans="1:23" x14ac:dyDescent="0.2">
      <c r="A31" s="141"/>
      <c r="B31" s="266"/>
      <c r="C31" s="312"/>
      <c r="D31" s="313"/>
      <c r="E31" s="313"/>
      <c r="F31" s="313"/>
      <c r="G31" s="312"/>
      <c r="H31" s="314"/>
      <c r="I31" s="141"/>
      <c r="J31" s="141"/>
      <c r="K31" s="141"/>
      <c r="L31" s="141"/>
      <c r="M31" s="141"/>
      <c r="N31" s="141"/>
      <c r="O31" s="141"/>
      <c r="P31" s="141"/>
      <c r="Q31" s="141"/>
      <c r="R31" s="141"/>
      <c r="S31" s="141"/>
      <c r="T31" s="141"/>
      <c r="U31" s="141"/>
      <c r="V31" s="141"/>
      <c r="W31" s="141"/>
    </row>
    <row r="32" spans="1:23" x14ac:dyDescent="0.2">
      <c r="A32" s="141"/>
      <c r="B32" s="141"/>
      <c r="C32" s="1"/>
      <c r="D32" s="139"/>
      <c r="E32" s="139"/>
      <c r="F32" s="139"/>
      <c r="G32" s="1"/>
      <c r="H32" s="205"/>
      <c r="I32" s="141"/>
      <c r="J32" s="141"/>
      <c r="K32" s="141"/>
      <c r="L32" s="141"/>
      <c r="M32" s="141"/>
      <c r="N32" s="141"/>
      <c r="O32" s="141"/>
      <c r="P32" s="141"/>
      <c r="Q32" s="141"/>
      <c r="R32" s="141"/>
      <c r="S32" s="141"/>
      <c r="T32" s="141"/>
      <c r="U32" s="141"/>
      <c r="V32" s="141"/>
      <c r="W32" s="141"/>
    </row>
    <row r="33" spans="1:23" x14ac:dyDescent="0.2">
      <c r="A33" s="141"/>
      <c r="B33" s="383" t="s">
        <v>188</v>
      </c>
      <c r="C33" s="1"/>
      <c r="D33" s="139"/>
      <c r="E33" s="139"/>
      <c r="F33" s="139"/>
      <c r="G33" s="1"/>
      <c r="H33" s="205"/>
      <c r="I33" s="141"/>
      <c r="J33" s="141"/>
      <c r="K33" s="141"/>
      <c r="L33" s="141"/>
      <c r="M33" s="141"/>
      <c r="N33" s="141"/>
      <c r="O33" s="141"/>
      <c r="P33" s="141"/>
      <c r="Q33" s="141"/>
      <c r="R33" s="141"/>
      <c r="S33" s="141"/>
      <c r="T33" s="141"/>
      <c r="U33" s="141"/>
      <c r="V33" s="141"/>
      <c r="W33" s="141"/>
    </row>
    <row r="34" spans="1:23" x14ac:dyDescent="0.2">
      <c r="A34" s="141"/>
      <c r="B34" s="315" t="s">
        <v>189</v>
      </c>
      <c r="C34" s="316"/>
      <c r="D34" s="196"/>
      <c r="E34" s="196"/>
      <c r="F34" s="196"/>
      <c r="G34" s="316"/>
      <c r="H34" s="317"/>
      <c r="I34" s="141"/>
      <c r="J34" s="141"/>
      <c r="K34" s="141"/>
      <c r="L34" s="141"/>
      <c r="M34" s="141"/>
      <c r="N34" s="141"/>
      <c r="O34" s="141"/>
      <c r="P34" s="141"/>
      <c r="Q34" s="141"/>
      <c r="R34" s="141"/>
      <c r="S34" s="141"/>
      <c r="T34" s="141"/>
      <c r="U34" s="141"/>
      <c r="V34" s="141"/>
      <c r="W34" s="141"/>
    </row>
    <row r="35" spans="1:23" x14ac:dyDescent="0.2">
      <c r="A35" s="141"/>
      <c r="B35" s="266" t="s">
        <v>190</v>
      </c>
      <c r="C35" s="318">
        <f>SUM('5. Cons Stat of CF'!C13:C15)-C11</f>
        <v>4458000</v>
      </c>
      <c r="D35" s="319">
        <f>SUM('5. Cons Stat of CF'!D13:D15)-D11</f>
        <v>-22111000</v>
      </c>
      <c r="E35" s="319">
        <f>SUM('5. Cons Stat of CF'!E13:E15)-E11</f>
        <v>-50978000</v>
      </c>
      <c r="F35" s="319">
        <f>SUM('5. Cons Stat of CF'!F13:F15)-F11</f>
        <v>37049000</v>
      </c>
      <c r="G35" s="318">
        <f>SUM('5. Cons Stat of CF'!G13:G15)-G11</f>
        <v>-6321000</v>
      </c>
      <c r="H35" s="195">
        <f>SUM('5. Cons Stat of CF'!H13:H15)-H11</f>
        <v>8763000</v>
      </c>
      <c r="I35" s="141"/>
      <c r="J35" s="141"/>
      <c r="K35" s="366"/>
      <c r="L35" s="141"/>
      <c r="M35" s="141"/>
      <c r="N35" s="141"/>
      <c r="O35" s="141"/>
      <c r="P35" s="141"/>
      <c r="Q35" s="141"/>
      <c r="R35" s="141"/>
      <c r="S35" s="141"/>
      <c r="T35" s="141"/>
      <c r="U35" s="141"/>
      <c r="V35" s="141"/>
      <c r="W35" s="141"/>
    </row>
    <row r="36" spans="1:23" x14ac:dyDescent="0.2">
      <c r="A36" s="141"/>
      <c r="B36" s="141" t="s">
        <v>191</v>
      </c>
      <c r="C36" s="300">
        <f>SUM('5. Cons Stat of CF'!C18:C20)</f>
        <v>-2295000</v>
      </c>
      <c r="D36" s="304">
        <f>SUM('5. Cons Stat of CF'!D18:D20)</f>
        <v>-4145000</v>
      </c>
      <c r="E36" s="304">
        <f>SUM('5. Cons Stat of CF'!E18:E20)</f>
        <v>-1486000</v>
      </c>
      <c r="F36" s="304">
        <f>SUM('5. Cons Stat of CF'!F18:F20)</f>
        <v>-961000</v>
      </c>
      <c r="G36" s="300">
        <f>SUM('5. Cons Stat of CF'!G18:G20)</f>
        <v>-2134000</v>
      </c>
      <c r="H36" s="249">
        <f>SUM('5. Cons Stat of CF'!H18:H20)</f>
        <v>-1280000</v>
      </c>
      <c r="I36" s="141"/>
      <c r="J36" s="141"/>
      <c r="K36" s="366"/>
      <c r="L36" s="141"/>
      <c r="M36" s="141"/>
      <c r="N36" s="141"/>
      <c r="O36" s="141"/>
      <c r="P36" s="141"/>
      <c r="Q36" s="141"/>
      <c r="R36" s="141"/>
      <c r="S36" s="141"/>
      <c r="T36" s="141"/>
      <c r="U36" s="141"/>
      <c r="V36" s="141"/>
      <c r="W36" s="141"/>
    </row>
    <row r="37" spans="1:23" x14ac:dyDescent="0.2">
      <c r="A37" s="141"/>
      <c r="B37" s="141" t="s">
        <v>186</v>
      </c>
      <c r="C37" s="300">
        <f>-'5. Cons Stat of CF'!C29</f>
        <v>3612000</v>
      </c>
      <c r="D37" s="300">
        <f>-'5. Cons Stat of CF'!D29</f>
        <v>3669000</v>
      </c>
      <c r="E37" s="300">
        <f>-'5. Cons Stat of CF'!E29</f>
        <v>4087000</v>
      </c>
      <c r="F37" s="300">
        <f>-'5. Cons Stat of CF'!F29</f>
        <v>4227000</v>
      </c>
      <c r="G37" s="300">
        <f>-'5. Cons Stat of CF'!G29</f>
        <v>3814000</v>
      </c>
      <c r="H37" s="123">
        <f>-'5. Cons Stat of CF'!H29</f>
        <v>3552000</v>
      </c>
      <c r="I37" s="141"/>
      <c r="J37" s="141"/>
      <c r="K37" s="366"/>
      <c r="L37" s="141"/>
      <c r="M37" s="141"/>
      <c r="N37" s="141"/>
      <c r="O37" s="141"/>
      <c r="P37" s="141"/>
      <c r="Q37" s="141"/>
      <c r="R37" s="141"/>
      <c r="S37" s="141"/>
      <c r="T37" s="141"/>
      <c r="U37" s="141"/>
      <c r="V37" s="141"/>
      <c r="W37" s="141"/>
    </row>
    <row r="38" spans="1:23" x14ac:dyDescent="0.2">
      <c r="A38" s="141"/>
      <c r="B38" s="141" t="s">
        <v>192</v>
      </c>
      <c r="C38" s="300">
        <f>'5. Cons Stat of CF'!C7+'5. Cons Stat of CF'!C9+'5. Cons Stat of CF'!C10</f>
        <v>945000</v>
      </c>
      <c r="D38" s="300">
        <f>'5. Cons Stat of CF'!D7+'5. Cons Stat of CF'!D9+'5. Cons Stat of CF'!D10</f>
        <v>-2210000</v>
      </c>
      <c r="E38" s="300">
        <f>'5. Cons Stat of CF'!E7+'5. Cons Stat of CF'!E9+'5. Cons Stat of CF'!E10</f>
        <v>-2171000</v>
      </c>
      <c r="F38" s="300">
        <f>'5. Cons Stat of CF'!F7+'5. Cons Stat of CF'!F9+'5. Cons Stat of CF'!F10</f>
        <v>650000</v>
      </c>
      <c r="G38" s="300">
        <f>'5. Cons Stat of CF'!G7+'5. Cons Stat of CF'!G9+'5. Cons Stat of CF'!G10</f>
        <v>5439000</v>
      </c>
      <c r="H38" s="123">
        <f>'5. Cons Stat of CF'!H7+'5. Cons Stat of CF'!H9+'5. Cons Stat of CF'!H10+'5. Cons Stat of CF'!H11</f>
        <v>-3944000</v>
      </c>
      <c r="I38" s="141"/>
      <c r="J38" s="141"/>
      <c r="K38" s="366"/>
      <c r="L38" s="141"/>
      <c r="M38" s="141"/>
      <c r="N38" s="141"/>
      <c r="O38" s="141"/>
      <c r="P38" s="141"/>
      <c r="Q38" s="141"/>
      <c r="R38" s="141"/>
      <c r="S38" s="141"/>
      <c r="T38" s="141"/>
      <c r="U38" s="141"/>
      <c r="V38" s="141"/>
      <c r="W38" s="141"/>
    </row>
    <row r="39" spans="1:23" x14ac:dyDescent="0.2">
      <c r="A39" s="141"/>
      <c r="B39" s="308" t="s">
        <v>193</v>
      </c>
      <c r="C39" s="309">
        <f t="shared" ref="C39:H39" si="6">C30+SUM(C35:C38)</f>
        <v>13693000</v>
      </c>
      <c r="D39" s="309">
        <f t="shared" si="6"/>
        <v>-53980000</v>
      </c>
      <c r="E39" s="309">
        <f t="shared" si="6"/>
        <v>-20014000</v>
      </c>
      <c r="F39" s="309">
        <f t="shared" si="6"/>
        <v>33823000</v>
      </c>
      <c r="G39" s="309">
        <f t="shared" si="6"/>
        <v>-3897000</v>
      </c>
      <c r="H39" s="311">
        <f t="shared" si="6"/>
        <v>-15790000</v>
      </c>
      <c r="I39" s="141"/>
      <c r="J39" s="141"/>
      <c r="K39" s="366"/>
      <c r="L39" s="141"/>
      <c r="M39" s="141"/>
      <c r="N39" s="141"/>
      <c r="O39" s="141"/>
      <c r="P39" s="141"/>
      <c r="Q39" s="141"/>
      <c r="R39" s="141"/>
      <c r="S39" s="141"/>
      <c r="T39" s="141"/>
      <c r="U39" s="141"/>
      <c r="V39" s="141"/>
      <c r="W39" s="141"/>
    </row>
    <row r="40" spans="1:23" x14ac:dyDescent="0.2">
      <c r="A40" s="141"/>
      <c r="B40" s="141"/>
      <c r="C40" s="1"/>
      <c r="D40" s="1"/>
      <c r="E40" s="1"/>
      <c r="F40" s="1"/>
      <c r="G40" s="1"/>
      <c r="H40" s="143"/>
      <c r="I40" s="141"/>
      <c r="K40" s="141"/>
      <c r="L40" s="141"/>
      <c r="M40" s="141"/>
      <c r="N40" s="141"/>
      <c r="O40" s="141"/>
      <c r="P40" s="141"/>
      <c r="Q40" s="141"/>
      <c r="R40" s="141"/>
      <c r="S40" s="141"/>
      <c r="T40" s="141"/>
      <c r="U40" s="141"/>
      <c r="V40" s="141"/>
      <c r="W40" s="141"/>
    </row>
    <row r="41" spans="1:23" x14ac:dyDescent="0.2">
      <c r="A41" s="141"/>
      <c r="B41" s="315" t="s">
        <v>194</v>
      </c>
      <c r="C41" s="259"/>
      <c r="D41" s="259"/>
      <c r="E41" s="259"/>
      <c r="F41" s="259"/>
      <c r="G41" s="259"/>
      <c r="H41" s="322"/>
      <c r="I41" s="141"/>
      <c r="K41" s="141"/>
      <c r="L41" s="141"/>
      <c r="M41" s="141"/>
      <c r="N41" s="141"/>
      <c r="O41" s="141"/>
      <c r="P41" s="141"/>
      <c r="Q41" s="141"/>
      <c r="R41" s="141"/>
      <c r="S41" s="141"/>
      <c r="T41" s="141"/>
      <c r="U41" s="141"/>
      <c r="V41" s="141"/>
      <c r="W41" s="141"/>
    </row>
    <row r="42" spans="1:23" x14ac:dyDescent="0.2">
      <c r="A42" s="141"/>
      <c r="B42" s="266" t="s">
        <v>186</v>
      </c>
      <c r="C42" s="318">
        <f>'5. Cons Stat of CF'!C29</f>
        <v>-3612000</v>
      </c>
      <c r="D42" s="318">
        <f>'5. Cons Stat of CF'!D29</f>
        <v>-3669000</v>
      </c>
      <c r="E42" s="318">
        <f>'5. Cons Stat of CF'!E29</f>
        <v>-4087000</v>
      </c>
      <c r="F42" s="318">
        <f>'5. Cons Stat of CF'!F29</f>
        <v>-4227000</v>
      </c>
      <c r="G42" s="318">
        <f>'5. Cons Stat of CF'!G29</f>
        <v>-3814000</v>
      </c>
      <c r="H42" s="195">
        <f>'5. Cons Stat of CF'!H29</f>
        <v>-3552000</v>
      </c>
      <c r="I42" s="141"/>
      <c r="J42" s="141"/>
      <c r="K42" s="141"/>
      <c r="L42" s="141"/>
      <c r="M42" s="141"/>
      <c r="N42" s="141"/>
      <c r="O42" s="141"/>
      <c r="P42" s="141"/>
      <c r="Q42" s="141"/>
      <c r="R42" s="141"/>
      <c r="S42" s="141"/>
      <c r="T42" s="141"/>
      <c r="U42" s="141"/>
      <c r="V42" s="141"/>
      <c r="W42" s="141"/>
    </row>
    <row r="43" spans="1:23" x14ac:dyDescent="0.2">
      <c r="A43" s="141"/>
      <c r="B43" s="141" t="s">
        <v>195</v>
      </c>
      <c r="C43" s="300">
        <f>SUM('5. Cons Stat of CF'!C25:C25)+SUM('5. Cons Stat of CF'!C30:C31)</f>
        <v>-14859000</v>
      </c>
      <c r="D43" s="300">
        <f>SUM('5. Cons Stat of CF'!D25:D25)+SUM('5. Cons Stat of CF'!D30:D31)</f>
        <v>698000</v>
      </c>
      <c r="E43" s="300">
        <f>SUM('5. Cons Stat of CF'!E25:E25)+SUM('5. Cons Stat of CF'!E30:E31)</f>
        <v>91000</v>
      </c>
      <c r="F43" s="300">
        <f>SUM('5. Cons Stat of CF'!F25:F25)+SUM('5. Cons Stat of CF'!F30:F31)</f>
        <v>147000</v>
      </c>
      <c r="G43" s="300">
        <f>SUM('5. Cons Stat of CF'!G25:G25)+SUM('5. Cons Stat of CF'!G30:G31)</f>
        <v>-16717000</v>
      </c>
      <c r="H43" s="123">
        <f>SUM('5. Cons Stat of CF'!H25:H25)+SUM('5. Cons Stat of CF'!H30:H31)</f>
        <v>-12246000</v>
      </c>
      <c r="I43" s="141"/>
      <c r="J43" s="141"/>
      <c r="K43" s="141"/>
      <c r="L43" s="141"/>
      <c r="M43" s="141"/>
      <c r="N43" s="141"/>
      <c r="O43" s="141"/>
      <c r="P43" s="141"/>
      <c r="Q43" s="141"/>
      <c r="R43" s="141"/>
      <c r="S43" s="141"/>
      <c r="T43" s="141"/>
      <c r="U43" s="141"/>
      <c r="V43" s="141"/>
      <c r="W43" s="141"/>
    </row>
    <row r="44" spans="1:23" x14ac:dyDescent="0.2">
      <c r="A44" s="141"/>
      <c r="B44" s="164" t="s">
        <v>196</v>
      </c>
      <c r="C44" s="320">
        <v>-179000</v>
      </c>
      <c r="D44" s="320">
        <f>'5. Cons Stat of CF'!D36+('4. Cons Balance Sheet'!E20-'4. Cons Balance Sheet'!D20+'5. Cons Stat of CF'!D26)</f>
        <v>-1243000</v>
      </c>
      <c r="E44" s="320">
        <f>'5. Cons Stat of CF'!E36+('4. Cons Balance Sheet'!F20-'4. Cons Balance Sheet'!E20+'5. Cons Stat of CF'!E26)</f>
        <v>-2896000</v>
      </c>
      <c r="F44" s="320">
        <f>'5. Cons Stat of CF'!F36+('4. Cons Balance Sheet'!G20-'4. Cons Balance Sheet'!F20+'5. Cons Stat of CF'!F26)</f>
        <v>-3756000</v>
      </c>
      <c r="G44" s="320">
        <f>'5. Cons Stat of CF'!G36+('4. Cons Balance Sheet'!H20-'4. Cons Balance Sheet'!G20+'5. Cons Stat of CF'!G26)</f>
        <v>3948000</v>
      </c>
      <c r="H44" s="166">
        <f>'5. Cons Stat of CF'!H36+('4. Cons Balance Sheet'!I20-'4. Cons Balance Sheet'!H20+'5. Cons Stat of CF'!H26)</f>
        <v>-1474000</v>
      </c>
      <c r="I44" s="141"/>
      <c r="J44" s="141"/>
      <c r="K44" s="141"/>
      <c r="L44" s="141"/>
      <c r="M44" s="141"/>
      <c r="N44" s="141"/>
      <c r="O44" s="141"/>
      <c r="P44" s="141"/>
      <c r="Q44" s="141"/>
      <c r="R44" s="141"/>
      <c r="S44" s="141"/>
      <c r="T44" s="141"/>
      <c r="U44" s="141"/>
      <c r="V44" s="141"/>
      <c r="W44" s="141"/>
    </row>
    <row r="45" spans="1:23" x14ac:dyDescent="0.2">
      <c r="A45" s="141"/>
      <c r="B45" s="308" t="s">
        <v>197</v>
      </c>
      <c r="C45" s="309">
        <f t="shared" ref="C45:H45" si="7">SUM(C39,C42:C44)</f>
        <v>-4957000</v>
      </c>
      <c r="D45" s="309">
        <f t="shared" si="7"/>
        <v>-58194000</v>
      </c>
      <c r="E45" s="309">
        <f t="shared" si="7"/>
        <v>-26906000</v>
      </c>
      <c r="F45" s="309">
        <f t="shared" si="7"/>
        <v>25987000</v>
      </c>
      <c r="G45" s="309">
        <f t="shared" si="7"/>
        <v>-20480000</v>
      </c>
      <c r="H45" s="311">
        <f t="shared" si="7"/>
        <v>-33062000</v>
      </c>
      <c r="I45" s="141"/>
      <c r="J45" s="141"/>
      <c r="K45" s="141"/>
      <c r="L45" s="141"/>
      <c r="M45" s="141"/>
      <c r="N45" s="141"/>
      <c r="O45" s="141"/>
      <c r="P45" s="141"/>
      <c r="Q45" s="141"/>
      <c r="R45" s="141"/>
      <c r="S45" s="141"/>
      <c r="T45" s="141"/>
      <c r="U45" s="141"/>
      <c r="V45" s="141"/>
      <c r="W45" s="141"/>
    </row>
    <row r="46" spans="1:23" x14ac:dyDescent="0.2">
      <c r="A46" s="141"/>
      <c r="B46" s="266"/>
      <c r="C46" s="312"/>
      <c r="D46" s="312"/>
      <c r="E46" s="312"/>
      <c r="F46" s="312"/>
      <c r="G46" s="312"/>
      <c r="H46" s="321"/>
      <c r="I46" s="141"/>
      <c r="J46" s="141"/>
      <c r="K46" s="141"/>
      <c r="L46" s="141"/>
      <c r="M46" s="141"/>
      <c r="N46" s="141"/>
      <c r="O46" s="141"/>
      <c r="P46" s="141"/>
      <c r="Q46" s="141"/>
      <c r="R46" s="141"/>
      <c r="S46" s="141"/>
      <c r="T46" s="141"/>
      <c r="U46" s="141"/>
      <c r="V46" s="141"/>
      <c r="W46" s="141"/>
    </row>
    <row r="47" spans="1:23" x14ac:dyDescent="0.2">
      <c r="A47" s="141"/>
      <c r="B47" s="141"/>
      <c r="C47" s="1"/>
      <c r="D47" s="1"/>
      <c r="E47" s="1"/>
      <c r="F47" s="1"/>
      <c r="G47" s="1"/>
      <c r="H47" s="205"/>
      <c r="I47" s="141"/>
      <c r="J47" s="141"/>
      <c r="K47" s="141"/>
      <c r="L47" s="141"/>
      <c r="M47" s="141"/>
      <c r="N47" s="141"/>
      <c r="O47" s="141"/>
      <c r="P47" s="141"/>
      <c r="Q47" s="141"/>
      <c r="R47" s="141"/>
      <c r="S47" s="141"/>
      <c r="T47" s="141"/>
      <c r="U47" s="141"/>
      <c r="V47" s="141"/>
      <c r="W47" s="141"/>
    </row>
    <row r="48" spans="1:23" x14ac:dyDescent="0.2">
      <c r="A48" s="141"/>
      <c r="B48" s="315" t="s">
        <v>198</v>
      </c>
      <c r="C48" s="316"/>
      <c r="D48" s="316"/>
      <c r="E48" s="316"/>
      <c r="F48" s="316"/>
      <c r="G48" s="316"/>
      <c r="H48" s="323"/>
      <c r="I48" s="141"/>
      <c r="J48" s="141"/>
      <c r="K48" s="141"/>
      <c r="L48" s="141"/>
      <c r="M48" s="141"/>
      <c r="N48" s="141"/>
      <c r="O48" s="141"/>
      <c r="P48" s="141"/>
      <c r="Q48" s="141"/>
      <c r="R48" s="141"/>
      <c r="S48" s="141"/>
      <c r="T48" s="141"/>
      <c r="U48" s="141"/>
      <c r="V48" s="141"/>
      <c r="W48" s="141"/>
    </row>
    <row r="49" spans="1:23" x14ac:dyDescent="0.2">
      <c r="A49" s="141"/>
      <c r="B49" s="266" t="s">
        <v>199</v>
      </c>
      <c r="C49" s="318">
        <v>56000</v>
      </c>
      <c r="D49" s="318">
        <f>-'4. Cons Balance Sheet'!E20+'4. Cons Balance Sheet'!D20</f>
        <v>35212000</v>
      </c>
      <c r="E49" s="318">
        <f>-'4. Cons Balance Sheet'!F20+'4. Cons Balance Sheet'!E20</f>
        <v>37311000</v>
      </c>
      <c r="F49" s="318">
        <f>-'4. Cons Balance Sheet'!G20+'4. Cons Balance Sheet'!F20</f>
        <v>9070000</v>
      </c>
      <c r="G49" s="318">
        <f>-'4. Cons Balance Sheet'!H20+'4. Cons Balance Sheet'!G20</f>
        <v>19617000</v>
      </c>
      <c r="H49" s="191">
        <f>-'4. Cons Balance Sheet'!I20+'4. Cons Balance Sheet'!H20</f>
        <v>61313000</v>
      </c>
      <c r="I49" s="141"/>
      <c r="J49" s="141"/>
      <c r="K49" s="141"/>
      <c r="L49" s="141"/>
      <c r="M49" s="141"/>
      <c r="N49" s="141"/>
      <c r="O49" s="141"/>
      <c r="P49" s="141"/>
      <c r="Q49" s="141"/>
      <c r="R49" s="141"/>
      <c r="S49" s="141"/>
      <c r="T49" s="141"/>
      <c r="U49" s="141"/>
      <c r="V49" s="141"/>
      <c r="W49" s="141"/>
    </row>
    <row r="50" spans="1:23" x14ac:dyDescent="0.2">
      <c r="A50" s="141"/>
      <c r="B50" s="164" t="s">
        <v>137</v>
      </c>
      <c r="C50" s="320">
        <f>-'5. Cons Stat of CF'!C36</f>
        <v>123000</v>
      </c>
      <c r="D50" s="320">
        <f>-'5. Cons Stat of CF'!D36</f>
        <v>96000</v>
      </c>
      <c r="E50" s="320">
        <f>-'5. Cons Stat of CF'!E36</f>
        <v>2952000</v>
      </c>
      <c r="F50" s="320">
        <f>-'5. Cons Stat of CF'!F36</f>
        <v>2904000</v>
      </c>
      <c r="G50" s="320">
        <f>-'5. Cons Stat of CF'!G36</f>
        <v>-2100000</v>
      </c>
      <c r="H50" s="324">
        <f>-'5. Cons Stat of CF'!H36</f>
        <v>1626000</v>
      </c>
      <c r="I50" s="141"/>
      <c r="J50" s="141"/>
      <c r="K50" s="141"/>
      <c r="L50" s="141"/>
      <c r="M50" s="141"/>
      <c r="N50" s="141"/>
      <c r="O50" s="141"/>
      <c r="P50" s="141"/>
      <c r="Q50" s="141"/>
      <c r="R50" s="141"/>
      <c r="S50" s="141"/>
      <c r="T50" s="141"/>
      <c r="U50" s="141"/>
      <c r="V50" s="141"/>
      <c r="W50" s="141"/>
    </row>
    <row r="51" spans="1:23" x14ac:dyDescent="0.2">
      <c r="A51" s="141"/>
      <c r="B51" s="308" t="s">
        <v>135</v>
      </c>
      <c r="C51" s="309">
        <f t="shared" ref="C51:H51" si="8">SUM(C45,C49:C50)</f>
        <v>-4778000</v>
      </c>
      <c r="D51" s="309">
        <f t="shared" si="8"/>
        <v>-22886000</v>
      </c>
      <c r="E51" s="309">
        <f t="shared" si="8"/>
        <v>13357000</v>
      </c>
      <c r="F51" s="309">
        <f t="shared" si="8"/>
        <v>37961000</v>
      </c>
      <c r="G51" s="309">
        <f t="shared" si="8"/>
        <v>-2963000</v>
      </c>
      <c r="H51" s="325">
        <f t="shared" si="8"/>
        <v>29877000</v>
      </c>
      <c r="I51" s="141"/>
      <c r="J51" s="141"/>
      <c r="K51" s="141"/>
      <c r="L51" s="141"/>
      <c r="M51" s="141"/>
      <c r="N51" s="141"/>
      <c r="O51" s="141"/>
      <c r="P51" s="141"/>
      <c r="Q51" s="141"/>
      <c r="R51" s="141"/>
      <c r="S51" s="141"/>
      <c r="T51" s="141"/>
      <c r="U51" s="141"/>
      <c r="V51" s="141"/>
      <c r="W51" s="141"/>
    </row>
    <row r="52" spans="1:23" x14ac:dyDescent="0.2">
      <c r="A52" s="141"/>
      <c r="B52" s="266"/>
      <c r="C52" s="266"/>
      <c r="D52" s="266"/>
      <c r="E52" s="266"/>
      <c r="F52" s="266"/>
      <c r="G52" s="266"/>
      <c r="H52" s="266"/>
      <c r="I52" s="141"/>
      <c r="J52" s="141"/>
      <c r="K52" s="141"/>
      <c r="L52" s="141"/>
      <c r="M52" s="141"/>
      <c r="N52" s="141"/>
      <c r="O52" s="141"/>
      <c r="P52" s="141"/>
      <c r="Q52" s="141"/>
      <c r="R52" s="141"/>
      <c r="S52" s="141"/>
      <c r="T52" s="141"/>
      <c r="U52" s="141"/>
      <c r="V52" s="141"/>
      <c r="W52" s="141"/>
    </row>
    <row r="53" spans="1:23" x14ac:dyDescent="0.2">
      <c r="A53" s="141"/>
      <c r="B53" s="141"/>
      <c r="C53" s="141"/>
      <c r="D53" s="141"/>
      <c r="E53" s="141"/>
      <c r="F53" s="141"/>
      <c r="G53" s="141"/>
      <c r="H53" s="141"/>
      <c r="I53" s="141"/>
      <c r="J53" s="141"/>
      <c r="K53" s="141"/>
      <c r="L53" s="141"/>
      <c r="M53" s="141"/>
      <c r="N53" s="141"/>
      <c r="O53" s="141"/>
      <c r="P53" s="141"/>
      <c r="Q53" s="141"/>
      <c r="R53" s="141"/>
      <c r="S53" s="141"/>
      <c r="T53" s="141"/>
      <c r="U53" s="141"/>
      <c r="V53" s="141"/>
      <c r="W53" s="141"/>
    </row>
    <row r="54" spans="1:23" x14ac:dyDescent="0.2">
      <c r="A54" s="141"/>
      <c r="B54" s="141"/>
      <c r="C54" s="141"/>
      <c r="D54" s="141"/>
      <c r="E54" s="141"/>
      <c r="F54" s="141"/>
      <c r="G54" s="141"/>
      <c r="H54" s="141"/>
      <c r="I54" s="141"/>
      <c r="J54" s="141"/>
      <c r="K54" s="141"/>
      <c r="L54" s="141"/>
      <c r="M54" s="141"/>
      <c r="N54" s="141"/>
      <c r="O54" s="141"/>
      <c r="P54" s="141"/>
      <c r="Q54" s="141"/>
      <c r="R54" s="141"/>
      <c r="S54" s="141"/>
      <c r="T54" s="141"/>
      <c r="U54" s="141"/>
      <c r="V54" s="141"/>
      <c r="W54" s="141"/>
    </row>
    <row r="55" spans="1:23" x14ac:dyDescent="0.2">
      <c r="A55" s="141"/>
      <c r="B55" s="141"/>
      <c r="C55" s="141"/>
      <c r="D55" s="141"/>
      <c r="E55" s="141"/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  <c r="S55" s="141"/>
      <c r="T55" s="141"/>
      <c r="U55" s="141"/>
      <c r="V55" s="141"/>
      <c r="W55" s="141"/>
    </row>
    <row r="56" spans="1:23" x14ac:dyDescent="0.2">
      <c r="A56" s="141"/>
      <c r="B56" s="141"/>
      <c r="C56" s="141"/>
      <c r="D56" s="141"/>
      <c r="E56" s="141"/>
      <c r="F56" s="141"/>
      <c r="G56" s="141"/>
      <c r="H56" s="141"/>
      <c r="I56" s="141"/>
      <c r="J56" s="141"/>
      <c r="K56" s="141"/>
      <c r="L56" s="141"/>
      <c r="M56" s="141"/>
      <c r="N56" s="141"/>
      <c r="O56" s="141"/>
      <c r="P56" s="141"/>
      <c r="Q56" s="141"/>
      <c r="R56" s="141"/>
      <c r="S56" s="141"/>
      <c r="T56" s="141"/>
      <c r="U56" s="141"/>
      <c r="V56" s="141"/>
      <c r="W56" s="141"/>
    </row>
    <row r="57" spans="1:23" x14ac:dyDescent="0.2">
      <c r="A57" s="141"/>
      <c r="B57" s="141"/>
      <c r="C57" s="141"/>
      <c r="D57" s="141"/>
      <c r="E57" s="141"/>
      <c r="F57" s="141"/>
      <c r="G57" s="141"/>
      <c r="H57" s="141"/>
      <c r="I57" s="141"/>
      <c r="J57" s="141"/>
      <c r="K57" s="141"/>
      <c r="L57" s="141"/>
      <c r="M57" s="141"/>
      <c r="N57" s="141"/>
      <c r="O57" s="141"/>
      <c r="P57" s="141"/>
      <c r="Q57" s="141"/>
      <c r="R57" s="141"/>
      <c r="S57" s="141"/>
      <c r="T57" s="141"/>
      <c r="U57" s="141"/>
      <c r="V57" s="141"/>
      <c r="W57" s="141"/>
    </row>
    <row r="58" spans="1:23" x14ac:dyDescent="0.2">
      <c r="A58" s="141"/>
      <c r="B58" s="141"/>
      <c r="C58" s="141"/>
      <c r="D58" s="141"/>
      <c r="E58" s="141"/>
      <c r="F58" s="141"/>
      <c r="G58" s="141"/>
      <c r="H58" s="141"/>
      <c r="I58" s="141"/>
      <c r="J58" s="141"/>
      <c r="K58" s="141"/>
      <c r="L58" s="141"/>
      <c r="M58" s="141"/>
      <c r="N58" s="141"/>
      <c r="O58" s="141"/>
      <c r="P58" s="141"/>
      <c r="Q58" s="141"/>
      <c r="R58" s="141"/>
      <c r="S58" s="141"/>
      <c r="T58" s="141"/>
      <c r="U58" s="141"/>
      <c r="V58" s="141"/>
      <c r="W58" s="141"/>
    </row>
    <row r="59" spans="1:23" x14ac:dyDescent="0.2">
      <c r="A59" s="141"/>
      <c r="B59" s="141"/>
      <c r="C59" s="141"/>
      <c r="D59" s="141"/>
      <c r="E59" s="141"/>
      <c r="F59" s="141"/>
      <c r="G59" s="141"/>
      <c r="H59" s="141"/>
      <c r="I59" s="141"/>
      <c r="J59" s="141"/>
      <c r="K59" s="141"/>
      <c r="L59" s="141"/>
      <c r="M59" s="141"/>
      <c r="N59" s="141"/>
      <c r="O59" s="141"/>
      <c r="P59" s="141"/>
      <c r="Q59" s="141"/>
      <c r="R59" s="141"/>
      <c r="S59" s="141"/>
      <c r="T59" s="141"/>
      <c r="U59" s="141"/>
      <c r="V59" s="141"/>
      <c r="W59" s="141"/>
    </row>
    <row r="60" spans="1:23" x14ac:dyDescent="0.2">
      <c r="A60" s="141"/>
      <c r="B60" s="141"/>
      <c r="C60" s="141"/>
      <c r="D60" s="141"/>
      <c r="E60" s="141"/>
      <c r="F60" s="141"/>
      <c r="G60" s="141"/>
      <c r="H60" s="141"/>
      <c r="I60" s="141"/>
      <c r="J60" s="141"/>
      <c r="K60" s="141"/>
      <c r="L60" s="141"/>
      <c r="M60" s="141"/>
      <c r="N60" s="141"/>
      <c r="O60" s="141"/>
      <c r="P60" s="141"/>
      <c r="Q60" s="141"/>
      <c r="R60" s="141"/>
      <c r="S60" s="141"/>
      <c r="T60" s="141"/>
      <c r="U60" s="141"/>
      <c r="V60" s="141"/>
      <c r="W60" s="141"/>
    </row>
    <row r="61" spans="1:23" x14ac:dyDescent="0.2">
      <c r="A61" s="141"/>
      <c r="B61" s="141"/>
      <c r="C61" s="141"/>
      <c r="D61" s="141"/>
      <c r="E61" s="141"/>
      <c r="F61" s="141"/>
      <c r="G61" s="141"/>
      <c r="H61" s="141"/>
      <c r="I61" s="141"/>
      <c r="J61" s="141"/>
      <c r="K61" s="141"/>
      <c r="L61" s="141"/>
      <c r="M61" s="141"/>
      <c r="N61" s="141"/>
      <c r="O61" s="141"/>
      <c r="P61" s="141"/>
      <c r="Q61" s="141"/>
      <c r="R61" s="141"/>
      <c r="S61" s="141"/>
      <c r="T61" s="141"/>
      <c r="U61" s="141"/>
      <c r="V61" s="141"/>
      <c r="W61" s="141"/>
    </row>
    <row r="62" spans="1:23" x14ac:dyDescent="0.2">
      <c r="A62" s="141"/>
      <c r="B62" s="141"/>
      <c r="C62" s="141"/>
      <c r="D62" s="141"/>
      <c r="E62" s="141"/>
      <c r="F62" s="141"/>
      <c r="G62" s="141"/>
      <c r="H62" s="141"/>
      <c r="I62" s="141"/>
      <c r="J62" s="141"/>
      <c r="K62" s="141"/>
      <c r="L62" s="141"/>
      <c r="M62" s="141"/>
      <c r="N62" s="141"/>
      <c r="O62" s="141"/>
      <c r="P62" s="141"/>
      <c r="Q62" s="141"/>
      <c r="R62" s="141"/>
      <c r="S62" s="141"/>
      <c r="T62" s="141"/>
      <c r="U62" s="141"/>
      <c r="V62" s="141"/>
      <c r="W62" s="141"/>
    </row>
    <row r="63" spans="1:23" x14ac:dyDescent="0.2">
      <c r="A63" s="141"/>
      <c r="B63" s="141"/>
      <c r="C63" s="141"/>
      <c r="D63" s="141"/>
      <c r="E63" s="141"/>
      <c r="F63" s="141"/>
      <c r="G63" s="141"/>
      <c r="H63" s="141"/>
      <c r="I63" s="141"/>
      <c r="J63" s="141"/>
      <c r="K63" s="141"/>
      <c r="L63" s="141"/>
      <c r="M63" s="141"/>
      <c r="N63" s="141"/>
      <c r="O63" s="141"/>
      <c r="P63" s="141"/>
      <c r="Q63" s="141"/>
      <c r="R63" s="141"/>
      <c r="S63" s="141"/>
      <c r="T63" s="141"/>
      <c r="U63" s="141"/>
      <c r="V63" s="141"/>
      <c r="W63" s="141"/>
    </row>
    <row r="64" spans="1:23" x14ac:dyDescent="0.2">
      <c r="A64" s="141"/>
      <c r="B64" s="141"/>
      <c r="C64" s="141"/>
      <c r="D64" s="141"/>
      <c r="E64" s="141"/>
      <c r="F64" s="141"/>
      <c r="G64" s="141"/>
      <c r="H64" s="141"/>
      <c r="I64" s="141"/>
      <c r="J64" s="141"/>
      <c r="K64" s="141"/>
      <c r="L64" s="141"/>
      <c r="M64" s="141"/>
      <c r="N64" s="141"/>
      <c r="O64" s="141"/>
      <c r="P64" s="141"/>
      <c r="Q64" s="141"/>
      <c r="R64" s="141"/>
      <c r="S64" s="141"/>
      <c r="T64" s="141"/>
      <c r="U64" s="141"/>
      <c r="V64" s="141"/>
      <c r="W64" s="141"/>
    </row>
    <row r="65" spans="1:23" x14ac:dyDescent="0.2">
      <c r="A65" s="141"/>
      <c r="B65" s="141"/>
      <c r="C65" s="141"/>
      <c r="D65" s="141"/>
      <c r="E65" s="141"/>
      <c r="F65" s="141"/>
      <c r="G65" s="141"/>
      <c r="H65" s="141"/>
      <c r="I65" s="141"/>
      <c r="J65" s="141"/>
      <c r="K65" s="141"/>
      <c r="L65" s="141"/>
      <c r="M65" s="141"/>
      <c r="N65" s="141"/>
      <c r="O65" s="141"/>
      <c r="P65" s="141"/>
      <c r="Q65" s="141"/>
      <c r="R65" s="141"/>
      <c r="S65" s="141"/>
      <c r="T65" s="141"/>
      <c r="U65" s="141"/>
      <c r="V65" s="141"/>
      <c r="W65" s="141"/>
    </row>
    <row r="66" spans="1:23" x14ac:dyDescent="0.2">
      <c r="A66" s="141"/>
      <c r="B66" s="141"/>
      <c r="C66" s="141"/>
      <c r="D66" s="141"/>
      <c r="E66" s="141"/>
      <c r="F66" s="141"/>
      <c r="G66" s="141"/>
      <c r="H66" s="141"/>
      <c r="I66" s="141"/>
      <c r="J66" s="141"/>
      <c r="K66" s="141"/>
      <c r="L66" s="141"/>
      <c r="M66" s="141"/>
      <c r="N66" s="141"/>
      <c r="O66" s="141"/>
      <c r="P66" s="141"/>
      <c r="Q66" s="141"/>
      <c r="R66" s="141"/>
      <c r="S66" s="141"/>
      <c r="T66" s="141"/>
      <c r="U66" s="141"/>
      <c r="V66" s="141"/>
      <c r="W66" s="141"/>
    </row>
    <row r="67" spans="1:23" x14ac:dyDescent="0.2">
      <c r="A67" s="141"/>
      <c r="B67" s="141"/>
      <c r="C67" s="141"/>
      <c r="D67" s="141"/>
      <c r="E67" s="141"/>
      <c r="F67" s="141"/>
      <c r="G67" s="141"/>
      <c r="H67" s="141"/>
      <c r="I67" s="141"/>
      <c r="J67" s="141"/>
      <c r="K67" s="141"/>
      <c r="L67" s="141"/>
      <c r="M67" s="141"/>
      <c r="N67" s="141"/>
      <c r="O67" s="141"/>
      <c r="P67" s="141"/>
      <c r="Q67" s="141"/>
      <c r="R67" s="141"/>
      <c r="S67" s="141"/>
      <c r="T67" s="141"/>
      <c r="U67" s="141"/>
      <c r="V67" s="141"/>
      <c r="W67" s="141"/>
    </row>
    <row r="68" spans="1:23" x14ac:dyDescent="0.2">
      <c r="A68" s="141"/>
      <c r="B68" s="141"/>
      <c r="C68" s="141"/>
      <c r="D68" s="141"/>
      <c r="E68" s="141"/>
      <c r="F68" s="141"/>
      <c r="G68" s="141"/>
      <c r="H68" s="141"/>
      <c r="I68" s="141"/>
      <c r="J68" s="141"/>
      <c r="K68" s="141"/>
      <c r="L68" s="141"/>
      <c r="M68" s="141"/>
      <c r="N68" s="141"/>
      <c r="O68" s="141"/>
      <c r="P68" s="141"/>
      <c r="Q68" s="141"/>
      <c r="R68" s="141"/>
      <c r="S68" s="141"/>
      <c r="T68" s="141"/>
      <c r="U68" s="141"/>
      <c r="V68" s="141"/>
      <c r="W68" s="141"/>
    </row>
    <row r="69" spans="1:23" x14ac:dyDescent="0.2">
      <c r="A69" s="141"/>
      <c r="B69" s="141"/>
      <c r="C69" s="141"/>
      <c r="D69" s="141"/>
      <c r="E69" s="141"/>
      <c r="F69" s="141"/>
      <c r="G69" s="141"/>
      <c r="H69" s="141"/>
      <c r="I69" s="141"/>
      <c r="J69" s="141"/>
      <c r="K69" s="141"/>
      <c r="L69" s="141"/>
      <c r="M69" s="141"/>
      <c r="N69" s="141"/>
      <c r="O69" s="141"/>
      <c r="P69" s="141"/>
      <c r="Q69" s="141"/>
      <c r="R69" s="141"/>
      <c r="S69" s="141"/>
      <c r="T69" s="141"/>
      <c r="U69" s="141"/>
      <c r="V69" s="141"/>
      <c r="W69" s="141"/>
    </row>
    <row r="70" spans="1:23" x14ac:dyDescent="0.2">
      <c r="A70" s="141"/>
      <c r="B70" s="141"/>
      <c r="C70" s="141"/>
      <c r="D70" s="141"/>
      <c r="E70" s="141"/>
      <c r="F70" s="141"/>
      <c r="G70" s="141"/>
      <c r="H70" s="141"/>
      <c r="I70" s="141"/>
      <c r="J70" s="141"/>
      <c r="K70" s="141"/>
      <c r="L70" s="141"/>
      <c r="M70" s="141"/>
      <c r="N70" s="141"/>
      <c r="O70" s="141"/>
      <c r="P70" s="141"/>
      <c r="Q70" s="141"/>
      <c r="R70" s="141"/>
      <c r="S70" s="141"/>
      <c r="T70" s="141"/>
      <c r="U70" s="141"/>
      <c r="V70" s="141"/>
      <c r="W70" s="141"/>
    </row>
    <row r="71" spans="1:23" x14ac:dyDescent="0.2">
      <c r="A71" s="141"/>
      <c r="B71" s="141"/>
      <c r="C71" s="141"/>
      <c r="D71" s="141"/>
      <c r="E71" s="141"/>
      <c r="F71" s="141"/>
      <c r="G71" s="141"/>
      <c r="H71" s="141"/>
      <c r="I71" s="141"/>
      <c r="J71" s="141"/>
      <c r="K71" s="141"/>
      <c r="L71" s="141"/>
      <c r="M71" s="141"/>
      <c r="N71" s="141"/>
      <c r="O71" s="141"/>
      <c r="P71" s="141"/>
      <c r="Q71" s="141"/>
      <c r="R71" s="141"/>
      <c r="S71" s="141"/>
      <c r="T71" s="141"/>
      <c r="U71" s="141"/>
      <c r="V71" s="141"/>
      <c r="W71" s="141"/>
    </row>
    <row r="72" spans="1:23" x14ac:dyDescent="0.2">
      <c r="A72" s="141"/>
      <c r="B72" s="141"/>
      <c r="C72" s="141"/>
      <c r="D72" s="141"/>
      <c r="E72" s="141"/>
      <c r="F72" s="141"/>
      <c r="G72" s="141"/>
      <c r="H72" s="141"/>
      <c r="I72" s="141"/>
      <c r="J72" s="141"/>
      <c r="K72" s="141"/>
      <c r="L72" s="141"/>
      <c r="M72" s="141"/>
      <c r="N72" s="141"/>
      <c r="O72" s="141"/>
      <c r="P72" s="141"/>
      <c r="Q72" s="141"/>
      <c r="R72" s="141"/>
      <c r="S72" s="141"/>
      <c r="T72" s="141"/>
      <c r="U72" s="141"/>
      <c r="V72" s="141"/>
      <c r="W72" s="141"/>
    </row>
    <row r="73" spans="1:23" x14ac:dyDescent="0.2">
      <c r="A73" s="141"/>
      <c r="B73" s="141"/>
      <c r="C73" s="141"/>
      <c r="D73" s="141"/>
      <c r="E73" s="141"/>
      <c r="F73" s="141"/>
      <c r="G73" s="141"/>
      <c r="H73" s="141"/>
      <c r="I73" s="141"/>
      <c r="J73" s="141"/>
      <c r="K73" s="141"/>
      <c r="L73" s="141"/>
      <c r="M73" s="141"/>
      <c r="N73" s="141"/>
      <c r="O73" s="141"/>
      <c r="P73" s="141"/>
      <c r="Q73" s="141"/>
      <c r="R73" s="141"/>
      <c r="S73" s="141"/>
      <c r="T73" s="141"/>
      <c r="U73" s="141"/>
      <c r="V73" s="141"/>
      <c r="W73" s="141"/>
    </row>
    <row r="74" spans="1:23" x14ac:dyDescent="0.2">
      <c r="A74" s="141"/>
      <c r="B74" s="141"/>
      <c r="C74" s="141"/>
      <c r="D74" s="141"/>
      <c r="E74" s="141"/>
      <c r="F74" s="141"/>
      <c r="G74" s="141"/>
      <c r="H74" s="141"/>
      <c r="I74" s="141"/>
      <c r="J74" s="141"/>
      <c r="K74" s="141"/>
      <c r="L74" s="141"/>
      <c r="M74" s="141"/>
      <c r="N74" s="141"/>
      <c r="O74" s="141"/>
      <c r="P74" s="141"/>
      <c r="Q74" s="141"/>
      <c r="R74" s="141"/>
      <c r="S74" s="141"/>
      <c r="T74" s="141"/>
      <c r="U74" s="141"/>
      <c r="V74" s="141"/>
      <c r="W74" s="141"/>
    </row>
    <row r="75" spans="1:23" x14ac:dyDescent="0.2">
      <c r="A75" s="141"/>
      <c r="B75" s="141"/>
      <c r="C75" s="141"/>
      <c r="D75" s="141"/>
      <c r="E75" s="141"/>
      <c r="F75" s="141"/>
      <c r="G75" s="141"/>
      <c r="H75" s="141"/>
      <c r="I75" s="141"/>
      <c r="J75" s="141"/>
      <c r="K75" s="141"/>
      <c r="L75" s="141"/>
      <c r="M75" s="141"/>
      <c r="N75" s="141"/>
      <c r="O75" s="141"/>
      <c r="P75" s="141"/>
      <c r="Q75" s="141"/>
      <c r="R75" s="141"/>
      <c r="S75" s="141"/>
      <c r="T75" s="141"/>
      <c r="U75" s="141"/>
      <c r="V75" s="141"/>
      <c r="W75" s="141"/>
    </row>
    <row r="76" spans="1:23" x14ac:dyDescent="0.2">
      <c r="A76" s="141"/>
      <c r="B76" s="141"/>
      <c r="C76" s="141"/>
      <c r="D76" s="141"/>
      <c r="E76" s="141"/>
      <c r="F76" s="141"/>
      <c r="G76" s="141"/>
      <c r="H76" s="141"/>
      <c r="I76" s="141"/>
      <c r="J76" s="141"/>
      <c r="K76" s="141"/>
      <c r="L76" s="141"/>
      <c r="M76" s="141"/>
      <c r="N76" s="141"/>
      <c r="O76" s="141"/>
      <c r="P76" s="141"/>
      <c r="Q76" s="141"/>
      <c r="R76" s="141"/>
      <c r="S76" s="141"/>
      <c r="T76" s="141"/>
      <c r="U76" s="141"/>
      <c r="V76" s="141"/>
      <c r="W76" s="141"/>
    </row>
    <row r="77" spans="1:23" x14ac:dyDescent="0.2">
      <c r="A77" s="141"/>
      <c r="B77" s="141"/>
      <c r="C77" s="141"/>
      <c r="D77" s="141"/>
      <c r="E77" s="141"/>
      <c r="F77" s="141"/>
      <c r="G77" s="141"/>
      <c r="H77" s="141"/>
      <c r="I77" s="141"/>
      <c r="J77" s="141"/>
      <c r="K77" s="141"/>
      <c r="L77" s="141"/>
      <c r="M77" s="141"/>
      <c r="N77" s="141"/>
      <c r="O77" s="141"/>
      <c r="P77" s="141"/>
      <c r="Q77" s="141"/>
      <c r="R77" s="141"/>
      <c r="S77" s="141"/>
      <c r="T77" s="141"/>
      <c r="U77" s="141"/>
      <c r="V77" s="141"/>
      <c r="W77" s="141"/>
    </row>
    <row r="78" spans="1:23" x14ac:dyDescent="0.2">
      <c r="A78" s="141"/>
      <c r="B78" s="141"/>
      <c r="C78" s="141"/>
      <c r="D78" s="141"/>
      <c r="E78" s="141"/>
      <c r="F78" s="141"/>
      <c r="G78" s="141"/>
      <c r="H78" s="141"/>
      <c r="I78" s="141"/>
      <c r="J78" s="141"/>
      <c r="K78" s="141"/>
      <c r="L78" s="141"/>
      <c r="M78" s="141"/>
      <c r="N78" s="141"/>
      <c r="O78" s="141"/>
      <c r="P78" s="141"/>
      <c r="Q78" s="141"/>
      <c r="R78" s="141"/>
      <c r="S78" s="141"/>
      <c r="T78" s="141"/>
      <c r="U78" s="141"/>
      <c r="V78" s="141"/>
      <c r="W78" s="141"/>
    </row>
    <row r="79" spans="1:23" x14ac:dyDescent="0.2">
      <c r="A79" s="141"/>
      <c r="B79" s="141"/>
      <c r="C79" s="141"/>
      <c r="D79" s="141"/>
      <c r="E79" s="141"/>
      <c r="F79" s="141"/>
      <c r="G79" s="141"/>
      <c r="H79" s="141"/>
      <c r="I79" s="141"/>
      <c r="J79" s="141"/>
      <c r="K79" s="141"/>
      <c r="L79" s="141"/>
      <c r="M79" s="141"/>
      <c r="N79" s="141"/>
      <c r="O79" s="141"/>
      <c r="P79" s="141"/>
      <c r="Q79" s="141"/>
      <c r="R79" s="141"/>
      <c r="S79" s="141"/>
      <c r="T79" s="141"/>
      <c r="U79" s="141"/>
      <c r="V79" s="141"/>
      <c r="W79" s="141"/>
    </row>
    <row r="80" spans="1:23" x14ac:dyDescent="0.2">
      <c r="A80" s="141"/>
      <c r="B80" s="141"/>
      <c r="C80" s="141"/>
      <c r="D80" s="141"/>
      <c r="E80" s="141"/>
      <c r="F80" s="141"/>
      <c r="G80" s="141"/>
      <c r="H80" s="141"/>
      <c r="I80" s="141"/>
      <c r="J80" s="141"/>
      <c r="K80" s="141"/>
      <c r="L80" s="141"/>
      <c r="M80" s="141"/>
      <c r="N80" s="141"/>
      <c r="O80" s="141"/>
      <c r="P80" s="141"/>
      <c r="Q80" s="141"/>
      <c r="R80" s="141"/>
      <c r="S80" s="141"/>
      <c r="T80" s="141"/>
      <c r="U80" s="141"/>
      <c r="V80" s="141"/>
      <c r="W80" s="141"/>
    </row>
    <row r="81" spans="1:23" x14ac:dyDescent="0.2">
      <c r="A81" s="141"/>
      <c r="B81" s="141"/>
      <c r="C81" s="141"/>
      <c r="D81" s="141"/>
      <c r="E81" s="141"/>
      <c r="F81" s="141"/>
      <c r="G81" s="141"/>
      <c r="H81" s="141"/>
      <c r="I81" s="141"/>
      <c r="J81" s="141"/>
      <c r="K81" s="141"/>
      <c r="L81" s="141"/>
      <c r="M81" s="141"/>
      <c r="N81" s="141"/>
      <c r="O81" s="141"/>
      <c r="P81" s="141"/>
      <c r="Q81" s="141"/>
      <c r="R81" s="141"/>
      <c r="S81" s="141"/>
      <c r="T81" s="141"/>
      <c r="U81" s="141"/>
      <c r="V81" s="141"/>
      <c r="W81" s="141"/>
    </row>
    <row r="82" spans="1:23" x14ac:dyDescent="0.2">
      <c r="A82" s="141"/>
      <c r="B82" s="141"/>
      <c r="C82" s="141"/>
      <c r="D82" s="141"/>
      <c r="E82" s="141"/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  <c r="S82" s="141"/>
      <c r="T82" s="141"/>
      <c r="U82" s="141"/>
      <c r="V82" s="141"/>
      <c r="W82" s="141"/>
    </row>
    <row r="83" spans="1:23" x14ac:dyDescent="0.2">
      <c r="A83" s="141"/>
      <c r="B83" s="141"/>
      <c r="C83" s="141"/>
      <c r="D83" s="141"/>
      <c r="E83" s="141"/>
      <c r="F83" s="141"/>
      <c r="G83" s="141"/>
      <c r="H83" s="141"/>
      <c r="I83" s="141"/>
      <c r="J83" s="141"/>
      <c r="K83" s="141"/>
      <c r="L83" s="141"/>
      <c r="M83" s="141"/>
      <c r="N83" s="141"/>
      <c r="O83" s="141"/>
      <c r="P83" s="141"/>
      <c r="Q83" s="141"/>
      <c r="R83" s="141"/>
      <c r="S83" s="141"/>
      <c r="T83" s="141"/>
      <c r="U83" s="141"/>
      <c r="V83" s="141"/>
      <c r="W83" s="141"/>
    </row>
    <row r="84" spans="1:23" x14ac:dyDescent="0.2">
      <c r="A84" s="141"/>
      <c r="B84" s="141"/>
      <c r="C84" s="141"/>
      <c r="D84" s="141"/>
      <c r="E84" s="141"/>
      <c r="F84" s="141"/>
      <c r="G84" s="141"/>
      <c r="H84" s="141"/>
      <c r="I84" s="141"/>
      <c r="J84" s="141"/>
      <c r="K84" s="141"/>
      <c r="L84" s="141"/>
      <c r="M84" s="141"/>
      <c r="N84" s="141"/>
      <c r="O84" s="141"/>
      <c r="P84" s="141"/>
      <c r="Q84" s="141"/>
      <c r="R84" s="141"/>
      <c r="S84" s="141"/>
      <c r="T84" s="141"/>
      <c r="U84" s="141"/>
      <c r="V84" s="141"/>
      <c r="W84" s="141"/>
    </row>
    <row r="85" spans="1:23" x14ac:dyDescent="0.2">
      <c r="A85" s="141"/>
      <c r="B85" s="141"/>
      <c r="C85" s="141"/>
      <c r="D85" s="141"/>
      <c r="E85" s="141"/>
      <c r="F85" s="141"/>
      <c r="G85" s="141"/>
      <c r="H85" s="141"/>
      <c r="I85" s="141"/>
      <c r="J85" s="141"/>
      <c r="K85" s="141"/>
      <c r="L85" s="141"/>
      <c r="M85" s="141"/>
      <c r="N85" s="141"/>
      <c r="O85" s="141"/>
      <c r="P85" s="141"/>
      <c r="Q85" s="141"/>
      <c r="R85" s="141"/>
      <c r="S85" s="141"/>
      <c r="T85" s="141"/>
      <c r="U85" s="141"/>
      <c r="V85" s="141"/>
      <c r="W85" s="141"/>
    </row>
    <row r="86" spans="1:23" x14ac:dyDescent="0.2">
      <c r="A86" s="141"/>
      <c r="B86" s="141"/>
      <c r="C86" s="141"/>
      <c r="D86" s="141"/>
      <c r="E86" s="141"/>
      <c r="F86" s="141"/>
      <c r="G86" s="141"/>
      <c r="H86" s="141"/>
      <c r="I86" s="141"/>
      <c r="J86" s="141"/>
      <c r="K86" s="141"/>
      <c r="L86" s="141"/>
      <c r="M86" s="141"/>
      <c r="N86" s="141"/>
      <c r="O86" s="141"/>
      <c r="P86" s="141"/>
      <c r="Q86" s="141"/>
      <c r="R86" s="141"/>
      <c r="S86" s="141"/>
      <c r="T86" s="141"/>
      <c r="U86" s="141"/>
      <c r="V86" s="141"/>
      <c r="W86" s="141"/>
    </row>
    <row r="87" spans="1:23" x14ac:dyDescent="0.2">
      <c r="A87" s="141"/>
      <c r="B87" s="141"/>
      <c r="C87" s="141"/>
      <c r="D87" s="141"/>
      <c r="E87" s="141"/>
      <c r="F87" s="141"/>
      <c r="G87" s="141"/>
      <c r="H87" s="141"/>
      <c r="I87" s="141"/>
      <c r="J87" s="141"/>
      <c r="K87" s="141"/>
      <c r="L87" s="141"/>
      <c r="M87" s="141"/>
      <c r="N87" s="141"/>
      <c r="O87" s="141"/>
      <c r="P87" s="141"/>
      <c r="Q87" s="141"/>
      <c r="R87" s="141"/>
      <c r="S87" s="141"/>
      <c r="T87" s="141"/>
      <c r="U87" s="141"/>
      <c r="V87" s="141"/>
      <c r="W87" s="141"/>
    </row>
    <row r="88" spans="1:23" x14ac:dyDescent="0.2">
      <c r="A88" s="141"/>
      <c r="B88" s="141"/>
      <c r="C88" s="141"/>
      <c r="D88" s="141"/>
      <c r="E88" s="141"/>
      <c r="F88" s="141"/>
      <c r="G88" s="141"/>
      <c r="H88" s="141"/>
      <c r="I88" s="141"/>
      <c r="J88" s="141"/>
      <c r="K88" s="141"/>
      <c r="L88" s="141"/>
      <c r="M88" s="141"/>
      <c r="N88" s="141"/>
      <c r="O88" s="141"/>
      <c r="P88" s="141"/>
      <c r="Q88" s="141"/>
      <c r="R88" s="141"/>
      <c r="S88" s="141"/>
      <c r="T88" s="141"/>
      <c r="U88" s="141"/>
      <c r="V88" s="141"/>
      <c r="W88" s="141"/>
    </row>
  </sheetData>
  <mergeCells count="1">
    <mergeCell ref="B2:D2"/>
  </mergeCells>
  <pageMargins left="0.75" right="0.75" top="1" bottom="1" header="0.5" footer="0.5"/>
  <pageSetup scale="56" orientation="portrait" horizontalDpi="300" verticalDpi="300" r:id="rId1"/>
  <customProperties>
    <customPr name="_pios_id" r:id="rId2"/>
    <customPr name="EpmWorksheetKeyString_GUID" r:id="rId3"/>
    <customPr name="FPMExcelClientCellBasedFunctionStatus" r:id="rId4"/>
  </customPropertie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B08D0A-002A-4290-81FE-458F8D81A9B4}">
  <dimension ref="B1:S55"/>
  <sheetViews>
    <sheetView showGridLines="0" workbookViewId="0">
      <selection activeCell="T20" sqref="T20"/>
    </sheetView>
  </sheetViews>
  <sheetFormatPr defaultColWidth="9.140625" defaultRowHeight="12.75" x14ac:dyDescent="0.2"/>
  <cols>
    <col min="1" max="1" width="9.140625" style="386"/>
    <col min="2" max="2" width="43" style="434" customWidth="1"/>
    <col min="3" max="9" width="9.28515625" style="386" customWidth="1"/>
    <col min="10" max="10" width="2.42578125" style="386" customWidth="1"/>
    <col min="11" max="11" width="9.28515625" style="386" customWidth="1"/>
    <col min="12" max="12" width="2.42578125" style="386" customWidth="1"/>
    <col min="13" max="13" width="9.28515625" style="386" customWidth="1"/>
    <col min="14" max="16384" width="9.140625" style="386"/>
  </cols>
  <sheetData>
    <row r="1" spans="2:19" ht="13.5" thickBot="1" x14ac:dyDescent="0.25"/>
    <row r="2" spans="2:19" ht="13.5" thickBot="1" x14ac:dyDescent="0.25">
      <c r="B2" s="435" t="s">
        <v>47</v>
      </c>
      <c r="C2" s="420" t="str">
        <f>'4. Cons Balance Sheet'!C5</f>
        <v>31-Dec-19</v>
      </c>
      <c r="D2" s="420" t="str">
        <f>'4. Cons Balance Sheet'!D5</f>
        <v>31-Mar-20</v>
      </c>
      <c r="E2" s="420" t="str">
        <f>'4. Cons Balance Sheet'!E5</f>
        <v>30-Jun-20</v>
      </c>
      <c r="F2" s="420" t="str">
        <f>'4. Cons Balance Sheet'!F5</f>
        <v>30-Sep-20</v>
      </c>
      <c r="G2" s="420" t="str">
        <f>'4. Cons Balance Sheet'!G5</f>
        <v>31-Dec-20</v>
      </c>
      <c r="H2" s="420" t="str">
        <f>'4. Cons Balance Sheet'!H5</f>
        <v>31-Mar-21</v>
      </c>
      <c r="I2" s="421" t="str">
        <f>'4. Cons Balance Sheet'!I5</f>
        <v>30-Jun-21</v>
      </c>
    </row>
    <row r="3" spans="2:19" x14ac:dyDescent="0.2">
      <c r="B3" s="436" t="s">
        <v>82</v>
      </c>
      <c r="C3" s="422">
        <f>'4. Cons Balance Sheet'!C6</f>
        <v>192294000</v>
      </c>
      <c r="D3" s="422">
        <f>'4. Cons Balance Sheet'!D6</f>
        <v>192294000</v>
      </c>
      <c r="E3" s="422">
        <f>'4. Cons Balance Sheet'!E6</f>
        <v>192294000</v>
      </c>
      <c r="F3" s="422">
        <f>'4. Cons Balance Sheet'!F6</f>
        <v>192294000</v>
      </c>
      <c r="G3" s="422">
        <f>'4. Cons Balance Sheet'!G6</f>
        <v>192294000</v>
      </c>
      <c r="H3" s="422">
        <f>'4. Cons Balance Sheet'!H6</f>
        <v>192294000</v>
      </c>
      <c r="I3" s="423">
        <f>'4. Cons Balance Sheet'!I6</f>
        <v>192294000</v>
      </c>
    </row>
    <row r="4" spans="2:19" x14ac:dyDescent="0.2">
      <c r="B4" s="437" t="s">
        <v>83</v>
      </c>
      <c r="C4" s="424">
        <f>'4. Cons Balance Sheet'!C7</f>
        <v>380160000</v>
      </c>
      <c r="D4" s="424">
        <f>'4. Cons Balance Sheet'!D7</f>
        <v>312168000</v>
      </c>
      <c r="E4" s="424">
        <f>'4. Cons Balance Sheet'!E7</f>
        <v>247122000</v>
      </c>
      <c r="F4" s="424">
        <f>'4. Cons Balance Sheet'!F7</f>
        <v>181458000</v>
      </c>
      <c r="G4" s="424">
        <f>'4. Cons Balance Sheet'!G7</f>
        <v>117475000</v>
      </c>
      <c r="H4" s="424">
        <f>'4. Cons Balance Sheet'!H7</f>
        <v>104403000</v>
      </c>
      <c r="I4" s="425">
        <f>'4. Cons Balance Sheet'!I7</f>
        <v>91933000</v>
      </c>
    </row>
    <row r="5" spans="2:19" x14ac:dyDescent="0.2">
      <c r="B5" s="437" t="s">
        <v>86</v>
      </c>
      <c r="C5" s="424">
        <f>SUM('4. Cons Balance Sheet'!C10,'4. Cons Balance Sheet'!C18)</f>
        <v>23923000</v>
      </c>
      <c r="D5" s="424">
        <f>SUM('4. Cons Balance Sheet'!D10,'4. Cons Balance Sheet'!D18)</f>
        <v>26519000</v>
      </c>
      <c r="E5" s="424">
        <f>SUM('4. Cons Balance Sheet'!E10,'4. Cons Balance Sheet'!E18)</f>
        <v>29885000</v>
      </c>
      <c r="F5" s="424">
        <f>SUM('4. Cons Balance Sheet'!F10,'4. Cons Balance Sheet'!F18)</f>
        <v>25864000</v>
      </c>
      <c r="G5" s="424">
        <f>SUM('4. Cons Balance Sheet'!G10,'4. Cons Balance Sheet'!G18)</f>
        <v>26080000</v>
      </c>
      <c r="H5" s="424">
        <f>SUM('4. Cons Balance Sheet'!H10,'4. Cons Balance Sheet'!H18)</f>
        <v>26299000</v>
      </c>
      <c r="I5" s="425">
        <f>SUM('4. Cons Balance Sheet'!I10,'4. Cons Balance Sheet'!I18)</f>
        <v>20239000</v>
      </c>
    </row>
    <row r="6" spans="2:19" x14ac:dyDescent="0.2">
      <c r="B6" s="437" t="s">
        <v>217</v>
      </c>
      <c r="C6" s="424">
        <f>SUM('4. Cons Balance Sheet'!C8,'4. Cons Balance Sheet'!C9,'4. Cons Balance Sheet'!C11,'4. Cons Balance Sheet'!C12)</f>
        <v>71454000</v>
      </c>
      <c r="D6" s="424">
        <f>SUM('4. Cons Balance Sheet'!D8,'4. Cons Balance Sheet'!D9,'4. Cons Balance Sheet'!D11,'4. Cons Balance Sheet'!D12)</f>
        <v>78481000</v>
      </c>
      <c r="E6" s="424">
        <f>SUM('4. Cons Balance Sheet'!E8,'4. Cons Balance Sheet'!E9,'4. Cons Balance Sheet'!E11,'4. Cons Balance Sheet'!E12)</f>
        <v>79026000</v>
      </c>
      <c r="F6" s="424">
        <f>SUM('4. Cons Balance Sheet'!F8,'4. Cons Balance Sheet'!F9,'4. Cons Balance Sheet'!F11,'4. Cons Balance Sheet'!F12)</f>
        <v>74443000</v>
      </c>
      <c r="G6" s="424">
        <f>SUM('4. Cons Balance Sheet'!G8,'4. Cons Balance Sheet'!G9,'4. Cons Balance Sheet'!G11,'4. Cons Balance Sheet'!G12)</f>
        <v>78835000</v>
      </c>
      <c r="H6" s="424">
        <f>SUM('4. Cons Balance Sheet'!H8,'4. Cons Balance Sheet'!H9,'4. Cons Balance Sheet'!H11,'4. Cons Balance Sheet'!H12)</f>
        <v>77063000</v>
      </c>
      <c r="I6" s="425">
        <f>SUM('4. Cons Balance Sheet'!I8,'4. Cons Balance Sheet'!I9,'4. Cons Balance Sheet'!I11,'4. Cons Balance Sheet'!I12)</f>
        <v>79563000</v>
      </c>
    </row>
    <row r="7" spans="2:19" x14ac:dyDescent="0.2">
      <c r="B7" s="437" t="s">
        <v>90</v>
      </c>
      <c r="C7" s="424">
        <f>'4. Cons Balance Sheet'!C15</f>
        <v>25315000</v>
      </c>
      <c r="D7" s="424">
        <f>'4. Cons Balance Sheet'!D15</f>
        <v>23971000</v>
      </c>
      <c r="E7" s="424">
        <f>'4. Cons Balance Sheet'!E15</f>
        <v>31902000</v>
      </c>
      <c r="F7" s="424">
        <f>'4. Cons Balance Sheet'!F15</f>
        <v>27611000</v>
      </c>
      <c r="G7" s="424">
        <f>'4. Cons Balance Sheet'!G15</f>
        <v>26146000</v>
      </c>
      <c r="H7" s="424">
        <f>'4. Cons Balance Sheet'!H15</f>
        <v>23500000</v>
      </c>
      <c r="I7" s="425">
        <f>'4. Cons Balance Sheet'!I15</f>
        <v>23554000</v>
      </c>
    </row>
    <row r="8" spans="2:19" x14ac:dyDescent="0.2">
      <c r="B8" s="437" t="s">
        <v>91</v>
      </c>
      <c r="C8" s="424">
        <f>'4. Cons Balance Sheet'!C16</f>
        <v>99776000</v>
      </c>
      <c r="D8" s="424">
        <f>'4. Cons Balance Sheet'!D16</f>
        <v>66507000</v>
      </c>
      <c r="E8" s="424">
        <f>'4. Cons Balance Sheet'!E16</f>
        <v>52751000</v>
      </c>
      <c r="F8" s="424">
        <f>'4. Cons Balance Sheet'!F16</f>
        <v>110105000</v>
      </c>
      <c r="G8" s="424">
        <f>'4. Cons Balance Sheet'!G16</f>
        <v>79661000</v>
      </c>
      <c r="H8" s="424">
        <f>'4. Cons Balance Sheet'!H16</f>
        <v>60706000</v>
      </c>
      <c r="I8" s="425">
        <f>'4. Cons Balance Sheet'!I16</f>
        <v>65378000</v>
      </c>
    </row>
    <row r="9" spans="2:19" x14ac:dyDescent="0.2">
      <c r="B9" s="437" t="s">
        <v>92</v>
      </c>
      <c r="C9" s="424">
        <f>'4. Cons Balance Sheet'!C17</f>
        <v>34374000</v>
      </c>
      <c r="D9" s="424">
        <f>'4. Cons Balance Sheet'!D17</f>
        <v>42393000</v>
      </c>
      <c r="E9" s="424">
        <f>'4. Cons Balance Sheet'!E17</f>
        <v>52688000</v>
      </c>
      <c r="F9" s="424">
        <f>'4. Cons Balance Sheet'!F17</f>
        <v>56400000</v>
      </c>
      <c r="G9" s="424">
        <f>'4. Cons Balance Sheet'!G17</f>
        <v>58313000</v>
      </c>
      <c r="H9" s="424">
        <f>'4. Cons Balance Sheet'!H17</f>
        <v>73541000</v>
      </c>
      <c r="I9" s="425">
        <f>'4. Cons Balance Sheet'!I17</f>
        <v>67809000</v>
      </c>
    </row>
    <row r="10" spans="2:19" x14ac:dyDescent="0.2">
      <c r="B10" s="437" t="s">
        <v>93</v>
      </c>
      <c r="C10" s="424">
        <f>'4. Cons Balance Sheet'!C19</f>
        <v>45351000</v>
      </c>
      <c r="D10" s="424">
        <f>'4. Cons Balance Sheet'!D19</f>
        <v>44539000</v>
      </c>
      <c r="E10" s="424">
        <f>'4. Cons Balance Sheet'!E19</f>
        <v>38996000</v>
      </c>
      <c r="F10" s="424">
        <f>'4. Cons Balance Sheet'!F19</f>
        <v>35016000</v>
      </c>
      <c r="G10" s="424">
        <f>'4. Cons Balance Sheet'!G19</f>
        <v>26765000</v>
      </c>
      <c r="H10" s="424">
        <f>'4. Cons Balance Sheet'!H19</f>
        <v>33617000</v>
      </c>
      <c r="I10" s="425">
        <f>'4. Cons Balance Sheet'!I19</f>
        <v>27295000</v>
      </c>
    </row>
    <row r="11" spans="2:19" x14ac:dyDescent="0.2">
      <c r="B11" s="437" t="s">
        <v>218</v>
      </c>
      <c r="C11" s="424">
        <f>SUM('4. Cons Balance Sheet'!C20:C21)</f>
        <v>436520000</v>
      </c>
      <c r="D11" s="424">
        <f>SUM('4. Cons Balance Sheet'!D20:D21)</f>
        <v>431563000</v>
      </c>
      <c r="E11" s="424">
        <f>SUM('4. Cons Balance Sheet'!E20:E21)</f>
        <v>373369000</v>
      </c>
      <c r="F11" s="424">
        <f>SUM('4. Cons Balance Sheet'!F20:F21)</f>
        <v>346463000</v>
      </c>
      <c r="G11" s="424">
        <f>SUM('4. Cons Balance Sheet'!G20:G21)</f>
        <v>372450000</v>
      </c>
      <c r="H11" s="424">
        <f>SUM('4. Cons Balance Sheet'!H20:H21)</f>
        <v>351970000</v>
      </c>
      <c r="I11" s="425">
        <f>SUM('4. Cons Balance Sheet'!I20:I21)</f>
        <v>318908000</v>
      </c>
    </row>
    <row r="12" spans="2:19" ht="13.5" thickBot="1" x14ac:dyDescent="0.25">
      <c r="B12" s="440" t="s">
        <v>97</v>
      </c>
      <c r="C12" s="432">
        <f>'4. Cons Balance Sheet'!C24</f>
        <v>1309167000</v>
      </c>
      <c r="D12" s="432">
        <f>'4. Cons Balance Sheet'!D24</f>
        <v>1218435000</v>
      </c>
      <c r="E12" s="432">
        <f>'4. Cons Balance Sheet'!E24</f>
        <v>1098033000</v>
      </c>
      <c r="F12" s="432">
        <f>'4. Cons Balance Sheet'!F24</f>
        <v>1049654000</v>
      </c>
      <c r="G12" s="432">
        <f>'4. Cons Balance Sheet'!G24</f>
        <v>978019000</v>
      </c>
      <c r="H12" s="432">
        <f>'4. Cons Balance Sheet'!H24</f>
        <v>943393000</v>
      </c>
      <c r="I12" s="433">
        <f>'4. Cons Balance Sheet'!I24</f>
        <v>886973000</v>
      </c>
      <c r="N12" s="497"/>
      <c r="O12" s="497"/>
      <c r="P12" s="497"/>
      <c r="Q12" s="497"/>
      <c r="R12" s="497"/>
      <c r="S12" s="497"/>
    </row>
    <row r="13" spans="2:19" x14ac:dyDescent="0.2">
      <c r="B13" s="441"/>
      <c r="C13" s="424" t="str">
        <f>IF((SUM(C3:C11)-C12)=0,"",SUM(C3:C11)-C12)</f>
        <v/>
      </c>
      <c r="D13" s="424" t="str">
        <f t="shared" ref="D13:I13" si="0">IF((SUM(D3:D11)-D12)=0,"",SUM(D3:D11)-D12)</f>
        <v/>
      </c>
      <c r="E13" s="424" t="str">
        <f t="shared" si="0"/>
        <v/>
      </c>
      <c r="F13" s="424" t="str">
        <f t="shared" si="0"/>
        <v/>
      </c>
      <c r="G13" s="424" t="str">
        <f t="shared" si="0"/>
        <v/>
      </c>
      <c r="H13" s="424" t="str">
        <f t="shared" si="0"/>
        <v/>
      </c>
      <c r="I13" s="425" t="str">
        <f t="shared" si="0"/>
        <v/>
      </c>
    </row>
    <row r="14" spans="2:19" x14ac:dyDescent="0.2">
      <c r="B14" s="500" t="s">
        <v>98</v>
      </c>
      <c r="C14" s="501">
        <f>'4. Cons Balance Sheet'!C26</f>
        <v>665932000</v>
      </c>
      <c r="D14" s="501">
        <f>'4. Cons Balance Sheet'!D26</f>
        <v>574294000</v>
      </c>
      <c r="E14" s="501">
        <f>'4. Cons Balance Sheet'!E26</f>
        <v>516281000</v>
      </c>
      <c r="F14" s="501">
        <f>'4. Cons Balance Sheet'!F26</f>
        <v>450503000</v>
      </c>
      <c r="G14" s="501">
        <f>'4. Cons Balance Sheet'!G26</f>
        <v>387616000</v>
      </c>
      <c r="H14" s="501">
        <f>'4. Cons Balance Sheet'!H26</f>
        <v>364950000</v>
      </c>
      <c r="I14" s="502">
        <f>'4. Cons Balance Sheet'!I26</f>
        <v>333008000</v>
      </c>
    </row>
    <row r="15" spans="2:19" x14ac:dyDescent="0.2">
      <c r="B15" s="442"/>
      <c r="C15" s="428"/>
      <c r="D15" s="428"/>
      <c r="E15" s="428"/>
      <c r="F15" s="428"/>
      <c r="G15" s="428"/>
      <c r="H15" s="428"/>
      <c r="I15" s="429"/>
    </row>
    <row r="16" spans="2:19" x14ac:dyDescent="0.2">
      <c r="B16" s="437" t="s">
        <v>100</v>
      </c>
      <c r="C16" s="424">
        <f>SUM('4. Cons Balance Sheet'!C29)</f>
        <v>27283000</v>
      </c>
      <c r="D16" s="424">
        <f>SUM('4. Cons Balance Sheet'!D29)</f>
        <v>20570000</v>
      </c>
      <c r="E16" s="424">
        <f>SUM('4. Cons Balance Sheet'!E29)</f>
        <v>14216000</v>
      </c>
      <c r="F16" s="424">
        <f>SUM('4. Cons Balance Sheet'!F29)</f>
        <v>7527000</v>
      </c>
      <c r="G16" s="424">
        <f>SUM('4. Cons Balance Sheet'!G29)</f>
        <v>1344000</v>
      </c>
      <c r="H16" s="424">
        <f>SUM('4. Cons Balance Sheet'!H29)</f>
        <v>1293000</v>
      </c>
      <c r="I16" s="425">
        <f>SUM('4. Cons Balance Sheet'!I29)</f>
        <v>1464000</v>
      </c>
    </row>
    <row r="17" spans="2:13" x14ac:dyDescent="0.2">
      <c r="B17" s="437" t="s">
        <v>99</v>
      </c>
      <c r="C17" s="424">
        <f>SUM('4. Cons Balance Sheet'!C28,'4. Cons Balance Sheet'!C35)</f>
        <v>34268000</v>
      </c>
      <c r="D17" s="424">
        <f>SUM('4. Cons Balance Sheet'!D28,'4. Cons Balance Sheet'!D35)</f>
        <v>42924000</v>
      </c>
      <c r="E17" s="424">
        <f>SUM('4. Cons Balance Sheet'!E28,'4. Cons Balance Sheet'!E35)</f>
        <v>43926000</v>
      </c>
      <c r="F17" s="424">
        <f>SUM('4. Cons Balance Sheet'!F28,'4. Cons Balance Sheet'!F35)</f>
        <v>40143000</v>
      </c>
      <c r="G17" s="424">
        <f>SUM('4. Cons Balance Sheet'!G28,'4. Cons Balance Sheet'!G35)</f>
        <v>43673000</v>
      </c>
      <c r="H17" s="424">
        <f>SUM('4. Cons Balance Sheet'!H28,'4. Cons Balance Sheet'!H35)</f>
        <v>40939000</v>
      </c>
      <c r="I17" s="425">
        <f>SUM('4. Cons Balance Sheet'!I28,'4. Cons Balance Sheet'!I35)</f>
        <v>39484000</v>
      </c>
    </row>
    <row r="18" spans="2:13" x14ac:dyDescent="0.2">
      <c r="B18" s="437" t="s">
        <v>101</v>
      </c>
      <c r="C18" s="424">
        <f>SUM('4. Cons Balance Sheet'!C30,'4. Cons Balance Sheet'!C36)</f>
        <v>55020000</v>
      </c>
      <c r="D18" s="424">
        <f>SUM('4. Cons Balance Sheet'!D30,'4. Cons Balance Sheet'!D36)</f>
        <v>53555000</v>
      </c>
      <c r="E18" s="424">
        <f>SUM('4. Cons Balance Sheet'!E30,'4. Cons Balance Sheet'!E36)</f>
        <v>49482000</v>
      </c>
      <c r="F18" s="424">
        <f>SUM('4. Cons Balance Sheet'!F30,'4. Cons Balance Sheet'!F36)</f>
        <v>54706000</v>
      </c>
      <c r="G18" s="424">
        <f>SUM('4. Cons Balance Sheet'!G30,'4. Cons Balance Sheet'!G36)</f>
        <v>48932000</v>
      </c>
      <c r="H18" s="424">
        <f>SUM('4. Cons Balance Sheet'!H30,'4. Cons Balance Sheet'!H36)</f>
        <v>47302000</v>
      </c>
      <c r="I18" s="425">
        <f>SUM('4. Cons Balance Sheet'!I30,'4. Cons Balance Sheet'!I36)</f>
        <v>43879000</v>
      </c>
    </row>
    <row r="19" spans="2:13" x14ac:dyDescent="0.2">
      <c r="B19" s="437" t="s">
        <v>103</v>
      </c>
      <c r="C19" s="424">
        <f>'4. Cons Balance Sheet'!C34</f>
        <v>47085000</v>
      </c>
      <c r="D19" s="424">
        <f>'4. Cons Balance Sheet'!D34</f>
        <v>32266000</v>
      </c>
      <c r="E19" s="424">
        <f>'4. Cons Balance Sheet'!E34</f>
        <v>25144000</v>
      </c>
      <c r="F19" s="424">
        <f>'4. Cons Balance Sheet'!F34</f>
        <v>22169000</v>
      </c>
      <c r="G19" s="424">
        <f>'4. Cons Balance Sheet'!G34</f>
        <v>21998000</v>
      </c>
      <c r="H19" s="424">
        <f>'4. Cons Balance Sheet'!H34</f>
        <v>15337000</v>
      </c>
      <c r="I19" s="425">
        <f>'4. Cons Balance Sheet'!I34</f>
        <v>21799000</v>
      </c>
    </row>
    <row r="20" spans="2:13" x14ac:dyDescent="0.2">
      <c r="B20" s="437" t="s">
        <v>37</v>
      </c>
      <c r="C20" s="424">
        <f>'4. Cons Balance Sheet'!C37+'4. Cons Balance Sheet'!C31</f>
        <v>369317000</v>
      </c>
      <c r="D20" s="424">
        <f>'4. Cons Balance Sheet'!D37+'4. Cons Balance Sheet'!D31</f>
        <v>395411000</v>
      </c>
      <c r="E20" s="424">
        <f>'4. Cons Balance Sheet'!E37+'4. Cons Balance Sheet'!E31</f>
        <v>371950000</v>
      </c>
      <c r="F20" s="424">
        <f>'4. Cons Balance Sheet'!F37+'4. Cons Balance Sheet'!F31</f>
        <v>396954000</v>
      </c>
      <c r="G20" s="424">
        <f>'4. Cons Balance Sheet'!G37+'4. Cons Balance Sheet'!G31</f>
        <v>403706000</v>
      </c>
      <c r="H20" s="424">
        <f>'4. Cons Balance Sheet'!H37+'4. Cons Balance Sheet'!H31</f>
        <v>397930000</v>
      </c>
      <c r="I20" s="425">
        <f>'4. Cons Balance Sheet'!I37+'4. Cons Balance Sheet'!I31</f>
        <v>377332000</v>
      </c>
    </row>
    <row r="21" spans="2:13" x14ac:dyDescent="0.2">
      <c r="B21" s="437" t="s">
        <v>104</v>
      </c>
      <c r="C21" s="424">
        <f>'4. Cons Balance Sheet'!C38</f>
        <v>26745000</v>
      </c>
      <c r="D21" s="424">
        <f>'4. Cons Balance Sheet'!D38</f>
        <v>21031000</v>
      </c>
      <c r="E21" s="424">
        <f>'4. Cons Balance Sheet'!E38</f>
        <v>18150000</v>
      </c>
      <c r="F21" s="424">
        <f>'4. Cons Balance Sheet'!F38</f>
        <v>19274000</v>
      </c>
      <c r="G21" s="424">
        <f>'4. Cons Balance Sheet'!G38</f>
        <v>19084000</v>
      </c>
      <c r="H21" s="424">
        <f>'4. Cons Balance Sheet'!H38</f>
        <v>18790000</v>
      </c>
      <c r="I21" s="425">
        <f>'4. Cons Balance Sheet'!I38</f>
        <v>18393000</v>
      </c>
    </row>
    <row r="22" spans="2:13" x14ac:dyDescent="0.2">
      <c r="B22" s="437" t="s">
        <v>105</v>
      </c>
      <c r="C22" s="424">
        <f>'4. Cons Balance Sheet'!C39</f>
        <v>14701000</v>
      </c>
      <c r="D22" s="424">
        <f>'4. Cons Balance Sheet'!D39</f>
        <v>15238000</v>
      </c>
      <c r="E22" s="424">
        <f>'4. Cons Balance Sheet'!E39</f>
        <v>14500000</v>
      </c>
      <c r="F22" s="424">
        <f>'4. Cons Balance Sheet'!F39</f>
        <v>13978000</v>
      </c>
      <c r="G22" s="424">
        <f>'4. Cons Balance Sheet'!G39</f>
        <v>1893000</v>
      </c>
      <c r="H22" s="424">
        <f>'4. Cons Balance Sheet'!H39</f>
        <v>2622000</v>
      </c>
      <c r="I22" s="425">
        <f>'4. Cons Balance Sheet'!I39</f>
        <v>2427000</v>
      </c>
    </row>
    <row r="23" spans="2:13" x14ac:dyDescent="0.2">
      <c r="B23" s="437" t="s">
        <v>106</v>
      </c>
      <c r="C23" s="424">
        <f>'4. Cons Balance Sheet'!C40</f>
        <v>68816000</v>
      </c>
      <c r="D23" s="424">
        <f>'4. Cons Balance Sheet'!D40</f>
        <v>63146000</v>
      </c>
      <c r="E23" s="424">
        <f>'4. Cons Balance Sheet'!E40</f>
        <v>44384000</v>
      </c>
      <c r="F23" s="424">
        <f>'4. Cons Balance Sheet'!F40</f>
        <v>44400000</v>
      </c>
      <c r="G23" s="424">
        <f>'4. Cons Balance Sheet'!G40</f>
        <v>49773000</v>
      </c>
      <c r="H23" s="424">
        <f>'4. Cons Balance Sheet'!H40</f>
        <v>54230000</v>
      </c>
      <c r="I23" s="425">
        <f>'4. Cons Balance Sheet'!I40</f>
        <v>49187000</v>
      </c>
    </row>
    <row r="24" spans="2:13" x14ac:dyDescent="0.2">
      <c r="B24" s="439" t="s">
        <v>219</v>
      </c>
      <c r="C24" s="426">
        <f>'4. Cons Balance Sheet'!C32+'4. Cons Balance Sheet'!C41</f>
        <v>643235000</v>
      </c>
      <c r="D24" s="426">
        <f>'4. Cons Balance Sheet'!D32+'4. Cons Balance Sheet'!D41</f>
        <v>644141000</v>
      </c>
      <c r="E24" s="426">
        <f>'4. Cons Balance Sheet'!E32+'4. Cons Balance Sheet'!E41</f>
        <v>581752000</v>
      </c>
      <c r="F24" s="426">
        <f>'4. Cons Balance Sheet'!F32+'4. Cons Balance Sheet'!F41</f>
        <v>599151000</v>
      </c>
      <c r="G24" s="426">
        <f>'4. Cons Balance Sheet'!G32+'4. Cons Balance Sheet'!G41</f>
        <v>590403000</v>
      </c>
      <c r="H24" s="426">
        <f>'4. Cons Balance Sheet'!H32+'4. Cons Balance Sheet'!H41</f>
        <v>578443000</v>
      </c>
      <c r="I24" s="427">
        <f>'4. Cons Balance Sheet'!I32+'4. Cons Balance Sheet'!I41</f>
        <v>553965000</v>
      </c>
    </row>
    <row r="25" spans="2:13" x14ac:dyDescent="0.2">
      <c r="B25" s="438"/>
      <c r="C25" s="430" t="str">
        <f>IF((SUM(C16:C23)-C24)=0,"",SUM(C16:C23)-C24)</f>
        <v/>
      </c>
      <c r="D25" s="430" t="str">
        <f t="shared" ref="D25:I25" si="1">IF((SUM(D16:D23)-D24)=0,"",SUM(D16:D23)-D24)</f>
        <v/>
      </c>
      <c r="E25" s="430" t="str">
        <f t="shared" si="1"/>
        <v/>
      </c>
      <c r="F25" s="430" t="str">
        <f t="shared" si="1"/>
        <v/>
      </c>
      <c r="G25" s="430" t="str">
        <f t="shared" si="1"/>
        <v/>
      </c>
      <c r="H25" s="430" t="str">
        <f t="shared" si="1"/>
        <v/>
      </c>
      <c r="I25" s="431" t="str">
        <f t="shared" si="1"/>
        <v/>
      </c>
    </row>
    <row r="26" spans="2:13" ht="13.5" thickBot="1" x14ac:dyDescent="0.25">
      <c r="B26" s="443" t="s">
        <v>108</v>
      </c>
      <c r="C26" s="432">
        <f>'4. Cons Balance Sheet'!C43</f>
        <v>1309167000</v>
      </c>
      <c r="D26" s="432">
        <f>'4. Cons Balance Sheet'!D43</f>
        <v>1218435000</v>
      </c>
      <c r="E26" s="432">
        <f>'4. Cons Balance Sheet'!E43</f>
        <v>1098033000</v>
      </c>
      <c r="F26" s="432">
        <f>'4. Cons Balance Sheet'!F43</f>
        <v>1049654000</v>
      </c>
      <c r="G26" s="432">
        <f>'4. Cons Balance Sheet'!G43</f>
        <v>978019000</v>
      </c>
      <c r="H26" s="432">
        <f>'4. Cons Balance Sheet'!H43</f>
        <v>943393000</v>
      </c>
      <c r="I26" s="433">
        <f>'4. Cons Balance Sheet'!I43</f>
        <v>886973000</v>
      </c>
    </row>
    <row r="27" spans="2:13" x14ac:dyDescent="0.2">
      <c r="C27" s="498" t="str">
        <f>IF((SUM(C14,C24)-C26)=0,"",SUM(C14,C24)-C26)</f>
        <v/>
      </c>
      <c r="D27" s="498" t="str">
        <f t="shared" ref="D27:I27" si="2">IF((SUM(D14,D24)-D26)=0,"",SUM(D14,D24)-D26)</f>
        <v/>
      </c>
      <c r="E27" s="498" t="str">
        <f t="shared" si="2"/>
        <v/>
      </c>
      <c r="F27" s="498" t="str">
        <f t="shared" si="2"/>
        <v/>
      </c>
      <c r="G27" s="498" t="str">
        <f t="shared" si="2"/>
        <v/>
      </c>
      <c r="H27" s="498" t="str">
        <f t="shared" si="2"/>
        <v/>
      </c>
      <c r="I27" s="499" t="str">
        <f t="shared" si="2"/>
        <v/>
      </c>
    </row>
    <row r="28" spans="2:13" ht="13.5" thickBot="1" x14ac:dyDescent="0.25"/>
    <row r="29" spans="2:13" ht="13.5" thickBot="1" x14ac:dyDescent="0.25">
      <c r="B29" s="435" t="s">
        <v>47</v>
      </c>
      <c r="C29" s="435"/>
      <c r="D29" s="420" t="str">
        <f>'5. Cons Stat of CF'!C5</f>
        <v>Q1 '20</v>
      </c>
      <c r="E29" s="420" t="str">
        <f>'5. Cons Stat of CF'!D5</f>
        <v>Q2 '20</v>
      </c>
      <c r="F29" s="420" t="str">
        <f>'5. Cons Stat of CF'!E5</f>
        <v>Q3 '20</v>
      </c>
      <c r="G29" s="420" t="str">
        <f>'5. Cons Stat of CF'!F5</f>
        <v>Q4 '20</v>
      </c>
      <c r="H29" s="420" t="str">
        <f>'5. Cons Stat of CF'!G5</f>
        <v>Q1 '21</v>
      </c>
      <c r="I29" s="7" t="str">
        <f>'5. Cons Stat of CF'!H5</f>
        <v>Q2 '21</v>
      </c>
      <c r="J29" s="92"/>
      <c r="K29" s="229" t="str">
        <f>'5. Cons Stat of CF'!J5</f>
        <v>H1 '21</v>
      </c>
      <c r="L29" s="141"/>
      <c r="M29" s="230" t="str">
        <f>'5. Cons Stat of CF'!L5</f>
        <v>H1 '20</v>
      </c>
    </row>
    <row r="30" spans="2:13" x14ac:dyDescent="0.2">
      <c r="B30" s="510" t="s">
        <v>117</v>
      </c>
      <c r="C30" s="510"/>
      <c r="D30" s="422">
        <f>'5. Cons Stat of CF'!C6</f>
        <v>-77747000</v>
      </c>
      <c r="E30" s="422">
        <f>'5. Cons Stat of CF'!D6</f>
        <v>-64198000</v>
      </c>
      <c r="F30" s="422">
        <f>'5. Cons Stat of CF'!E6</f>
        <v>-67610000</v>
      </c>
      <c r="G30" s="422">
        <f>'5. Cons Stat of CF'!F6</f>
        <v>-78155000</v>
      </c>
      <c r="H30" s="422">
        <f>'5. Cons Stat of CF'!G6</f>
        <v>-14240000</v>
      </c>
      <c r="I30" s="195">
        <f>'5. Cons Stat of CF'!H6</f>
        <v>-21060000</v>
      </c>
      <c r="J30" s="92"/>
      <c r="K30" s="233">
        <f>'5. Cons Stat of CF'!J6</f>
        <v>-35301000</v>
      </c>
      <c r="L30" s="141"/>
      <c r="M30" s="234">
        <f>'5. Cons Stat of CF'!L6</f>
        <v>-141945000</v>
      </c>
    </row>
    <row r="31" spans="2:13" x14ac:dyDescent="0.2">
      <c r="B31" s="508" t="s">
        <v>118</v>
      </c>
      <c r="C31" s="508"/>
      <c r="D31" s="122">
        <f>'5. Cons Stat of CF'!C7</f>
        <v>145000</v>
      </c>
      <c r="E31" s="122">
        <f>'5. Cons Stat of CF'!D7</f>
        <v>-1059000</v>
      </c>
      <c r="F31" s="122">
        <f>'5. Cons Stat of CF'!E7</f>
        <v>-2249000</v>
      </c>
      <c r="G31" s="122">
        <f>'5. Cons Stat of CF'!F7</f>
        <v>-1724000</v>
      </c>
      <c r="H31" s="122">
        <f>'5. Cons Stat of CF'!G7</f>
        <v>3084000</v>
      </c>
      <c r="I31" s="123">
        <f>'5. Cons Stat of CF'!H7</f>
        <v>-970000</v>
      </c>
      <c r="J31" s="92"/>
      <c r="K31" s="235">
        <f>'5. Cons Stat of CF'!J7</f>
        <v>2114000</v>
      </c>
      <c r="L31" s="141"/>
      <c r="M31" s="236">
        <f>'5. Cons Stat of CF'!L7</f>
        <v>-914000</v>
      </c>
    </row>
    <row r="32" spans="2:13" x14ac:dyDescent="0.2">
      <c r="B32" s="508" t="s">
        <v>35</v>
      </c>
      <c r="C32" s="508"/>
      <c r="D32" s="122">
        <f>'5. Cons Stat of CF'!C8</f>
        <v>72305000</v>
      </c>
      <c r="E32" s="122">
        <f>'5. Cons Stat of CF'!D8</f>
        <v>71511000</v>
      </c>
      <c r="F32" s="122">
        <f>'5. Cons Stat of CF'!E8</f>
        <v>71465000</v>
      </c>
      <c r="G32" s="122">
        <f>'5. Cons Stat of CF'!F8</f>
        <v>70328000</v>
      </c>
      <c r="H32" s="122">
        <f>'5. Cons Stat of CF'!G8</f>
        <v>21520000</v>
      </c>
      <c r="I32" s="123">
        <f>'5. Cons Stat of CF'!H8</f>
        <v>18756000</v>
      </c>
      <c r="J32" s="92"/>
      <c r="K32" s="235">
        <f>'5. Cons Stat of CF'!J8</f>
        <v>40276000</v>
      </c>
      <c r="L32" s="141"/>
      <c r="M32" s="236">
        <f>'5. Cons Stat of CF'!L8</f>
        <v>143816000</v>
      </c>
    </row>
    <row r="33" spans="2:13" x14ac:dyDescent="0.2">
      <c r="B33" s="508" t="s">
        <v>220</v>
      </c>
      <c r="C33" s="508"/>
      <c r="D33" s="122">
        <f>SUM('5. Cons Stat of CF'!C9:C11)</f>
        <v>800000</v>
      </c>
      <c r="E33" s="122">
        <f>SUM('5. Cons Stat of CF'!D9:D11)</f>
        <v>-1151000</v>
      </c>
      <c r="F33" s="122">
        <f>SUM('5. Cons Stat of CF'!E9:E11)</f>
        <v>78000</v>
      </c>
      <c r="G33" s="122">
        <f>SUM('5. Cons Stat of CF'!F9:F11)</f>
        <v>2374000</v>
      </c>
      <c r="H33" s="122">
        <f>SUM('5. Cons Stat of CF'!G9:G11)</f>
        <v>2355000</v>
      </c>
      <c r="I33" s="123">
        <f>SUM('5. Cons Stat of CF'!H9:H11)</f>
        <v>-2974000</v>
      </c>
      <c r="J33" s="92"/>
      <c r="K33" s="235">
        <f>SUM('5. Cons Stat of CF'!J9:J11)</f>
        <v>-619000</v>
      </c>
      <c r="L33" s="141"/>
      <c r="M33" s="236">
        <f>SUM('5. Cons Stat of CF'!L9:L11)</f>
        <v>-351000</v>
      </c>
    </row>
    <row r="34" spans="2:13" x14ac:dyDescent="0.2">
      <c r="B34" s="508" t="s">
        <v>121</v>
      </c>
      <c r="C34" s="508"/>
      <c r="D34" s="122">
        <f>SUM('5. Cons Stat of CF'!C13:C15)</f>
        <v>22596000</v>
      </c>
      <c r="E34" s="122">
        <f>SUM('5. Cons Stat of CF'!D13:D15)</f>
        <v>-53089000</v>
      </c>
      <c r="F34" s="122">
        <f>SUM('5. Cons Stat of CF'!E13:E15)</f>
        <v>-19185000</v>
      </c>
      <c r="G34" s="122">
        <f>SUM('5. Cons Stat of CF'!F13:F15)</f>
        <v>43272000</v>
      </c>
      <c r="H34" s="122">
        <f>SUM('5. Cons Stat of CF'!G13:G15)</f>
        <v>-11365000</v>
      </c>
      <c r="I34" s="123">
        <f>SUM('5. Cons Stat of CF'!H13:H15)</f>
        <v>-5530000</v>
      </c>
      <c r="J34" s="92"/>
      <c r="K34" s="235">
        <f>SUM('5. Cons Stat of CF'!J13:J15)</f>
        <v>-16895000</v>
      </c>
      <c r="L34" s="141"/>
      <c r="M34" s="236">
        <f>SUM('5. Cons Stat of CF'!L13:L15)</f>
        <v>-30493000</v>
      </c>
    </row>
    <row r="35" spans="2:13" ht="13.5" thickBot="1" x14ac:dyDescent="0.25">
      <c r="B35" s="509" t="s">
        <v>125</v>
      </c>
      <c r="C35" s="509"/>
      <c r="D35" s="181">
        <f>'5. Cons Stat of CF'!C16</f>
        <v>18099000</v>
      </c>
      <c r="E35" s="181">
        <f>'5. Cons Stat of CF'!D16</f>
        <v>-47986000</v>
      </c>
      <c r="F35" s="181">
        <f>'5. Cons Stat of CF'!E16</f>
        <v>-17501000</v>
      </c>
      <c r="G35" s="181">
        <f>'5. Cons Stat of CF'!F16</f>
        <v>36095000</v>
      </c>
      <c r="H35" s="181">
        <f>'5. Cons Stat of CF'!G16</f>
        <v>1354000</v>
      </c>
      <c r="I35" s="180">
        <f>'5. Cons Stat of CF'!H16</f>
        <v>-11778000</v>
      </c>
      <c r="J35" s="92"/>
      <c r="K35" s="243">
        <f>'5. Cons Stat of CF'!J16</f>
        <v>-10425000</v>
      </c>
      <c r="L35" s="141"/>
      <c r="M35" s="244">
        <f>'5. Cons Stat of CF'!L16</f>
        <v>-29887000</v>
      </c>
    </row>
    <row r="36" spans="2:13" x14ac:dyDescent="0.2">
      <c r="B36" s="444"/>
      <c r="C36" s="444"/>
      <c r="D36" s="122" t="str">
        <f>IF((SUM(D30:D34)-D35)=0,"",SUM(D30:D34)-D35)</f>
        <v/>
      </c>
      <c r="E36" s="122" t="str">
        <f t="shared" ref="E36:I36" si="3">IF((SUM(E30:E34)-E35)=0,"",SUM(E30:E34)-E35)</f>
        <v/>
      </c>
      <c r="F36" s="122" t="str">
        <f t="shared" si="3"/>
        <v/>
      </c>
      <c r="G36" s="122" t="str">
        <f t="shared" si="3"/>
        <v/>
      </c>
      <c r="H36" s="122" t="str">
        <f t="shared" si="3"/>
        <v/>
      </c>
      <c r="I36" s="123" t="str">
        <f t="shared" si="3"/>
        <v/>
      </c>
      <c r="J36" s="92"/>
      <c r="K36" s="235" t="str">
        <f>IF((SUM(K30:K34)-K35)=0,"",SUM(K30:K34)-K35)</f>
        <v/>
      </c>
      <c r="L36" s="141"/>
      <c r="M36" s="236" t="str">
        <f>IF((SUM(M30:M34)-M35)=0,"",SUM(M30:M34)-M35)</f>
        <v/>
      </c>
    </row>
    <row r="37" spans="2:13" x14ac:dyDescent="0.2">
      <c r="B37" s="508" t="s">
        <v>126</v>
      </c>
      <c r="C37" s="508"/>
      <c r="D37" s="122">
        <f>'5. Cons Stat of CF'!C18</f>
        <v>95000</v>
      </c>
      <c r="E37" s="122">
        <f>'5. Cons Stat of CF'!D18</f>
        <v>585000</v>
      </c>
      <c r="F37" s="122">
        <f>'5. Cons Stat of CF'!E18</f>
        <v>266000</v>
      </c>
      <c r="G37" s="122">
        <f>'5. Cons Stat of CF'!F18</f>
        <v>136000</v>
      </c>
      <c r="H37" s="122">
        <f>'5. Cons Stat of CF'!G18</f>
        <v>39000</v>
      </c>
      <c r="I37" s="123">
        <f>'5. Cons Stat of CF'!H18</f>
        <v>267000</v>
      </c>
      <c r="J37" s="92"/>
      <c r="K37" s="235">
        <f>'5. Cons Stat of CF'!J18</f>
        <v>306000</v>
      </c>
      <c r="L37" s="141"/>
      <c r="M37" s="236">
        <f>'5. Cons Stat of CF'!L18</f>
        <v>680000</v>
      </c>
    </row>
    <row r="38" spans="2:13" x14ac:dyDescent="0.2">
      <c r="B38" s="508" t="s">
        <v>127</v>
      </c>
      <c r="C38" s="508"/>
      <c r="D38" s="122">
        <f>'5. Cons Stat of CF'!C19</f>
        <v>-386000</v>
      </c>
      <c r="E38" s="122">
        <f>'5. Cons Stat of CF'!D19</f>
        <v>-798000</v>
      </c>
      <c r="F38" s="122">
        <f>'5. Cons Stat of CF'!E19</f>
        <v>-353000</v>
      </c>
      <c r="G38" s="122">
        <f>'5. Cons Stat of CF'!F19</f>
        <v>-419000</v>
      </c>
      <c r="H38" s="122">
        <f>'5. Cons Stat of CF'!G19</f>
        <v>-437000</v>
      </c>
      <c r="I38" s="123">
        <f>'5. Cons Stat of CF'!H19</f>
        <v>-469000</v>
      </c>
      <c r="J38" s="92"/>
      <c r="K38" s="235">
        <f>'5. Cons Stat of CF'!J19</f>
        <v>-906000</v>
      </c>
      <c r="L38" s="141"/>
      <c r="M38" s="236">
        <f>'5. Cons Stat of CF'!L19</f>
        <v>-1184000</v>
      </c>
    </row>
    <row r="39" spans="2:13" x14ac:dyDescent="0.2">
      <c r="B39" s="508" t="s">
        <v>128</v>
      </c>
      <c r="C39" s="508"/>
      <c r="D39" s="113">
        <f>'5. Cons Stat of CF'!C20</f>
        <v>-2004000</v>
      </c>
      <c r="E39" s="113">
        <f>'5. Cons Stat of CF'!D20</f>
        <v>-3932000</v>
      </c>
      <c r="F39" s="113">
        <f>'5. Cons Stat of CF'!E20</f>
        <v>-1399000</v>
      </c>
      <c r="G39" s="113">
        <f>'5. Cons Stat of CF'!F20</f>
        <v>-678000</v>
      </c>
      <c r="H39" s="113">
        <f>'5. Cons Stat of CF'!G20</f>
        <v>-1736000</v>
      </c>
      <c r="I39" s="114">
        <f>'5. Cons Stat of CF'!H20</f>
        <v>-1078000</v>
      </c>
      <c r="J39" s="92"/>
      <c r="K39" s="241">
        <f>'5. Cons Stat of CF'!J20</f>
        <v>-2814000</v>
      </c>
      <c r="L39" s="141"/>
      <c r="M39" s="242">
        <f>'5. Cons Stat of CF'!L20</f>
        <v>-5936000</v>
      </c>
    </row>
    <row r="40" spans="2:13" ht="13.5" thickBot="1" x14ac:dyDescent="0.25">
      <c r="B40" s="509" t="s">
        <v>43</v>
      </c>
      <c r="C40" s="509"/>
      <c r="D40" s="181">
        <f>'5. Cons Stat of CF'!C21</f>
        <v>15804000</v>
      </c>
      <c r="E40" s="181">
        <f>'5. Cons Stat of CF'!D21</f>
        <v>-52131000</v>
      </c>
      <c r="F40" s="181">
        <f>'5. Cons Stat of CF'!E21</f>
        <v>-18987000</v>
      </c>
      <c r="G40" s="181">
        <f>'5. Cons Stat of CF'!F21</f>
        <v>35134000</v>
      </c>
      <c r="H40" s="181">
        <f>'5. Cons Stat of CF'!G21</f>
        <v>-780000</v>
      </c>
      <c r="I40" s="180">
        <f>'5. Cons Stat of CF'!H21</f>
        <v>-13058000</v>
      </c>
      <c r="J40" s="92"/>
      <c r="K40" s="243">
        <f>'5. Cons Stat of CF'!J21</f>
        <v>-13839000</v>
      </c>
      <c r="L40" s="141"/>
      <c r="M40" s="244">
        <f>'5. Cons Stat of CF'!L21</f>
        <v>-36327000</v>
      </c>
    </row>
    <row r="41" spans="2:13" x14ac:dyDescent="0.2">
      <c r="B41" s="445"/>
      <c r="C41" s="445"/>
      <c r="D41" s="122" t="str">
        <f>IF((SUM(D35:D39)-D40)=0,"",SUM(D35:D39)-D40)</f>
        <v/>
      </c>
      <c r="E41" s="122" t="str">
        <f t="shared" ref="E41" si="4">IF((SUM(E35:E39)-E40)=0,"",SUM(E35:E39)-E40)</f>
        <v/>
      </c>
      <c r="F41" s="122" t="str">
        <f t="shared" ref="F41" si="5">IF((SUM(F35:F39)-F40)=0,"",SUM(F35:F39)-F40)</f>
        <v/>
      </c>
      <c r="G41" s="122" t="str">
        <f t="shared" ref="G41" si="6">IF((SUM(G35:G39)-G40)=0,"",SUM(G35:G39)-G40)</f>
        <v/>
      </c>
      <c r="H41" s="122" t="str">
        <f t="shared" ref="H41" si="7">IF((SUM(H35:H39)-H40)=0,"",SUM(H35:H39)-H40)</f>
        <v/>
      </c>
      <c r="I41" s="123" t="str">
        <f t="shared" ref="I41" si="8">IF((SUM(I35:I39)-I40)=0,"",SUM(I35:I39)-I40)</f>
        <v/>
      </c>
      <c r="J41" s="92"/>
      <c r="K41" s="235" t="str">
        <f>IF((SUM(K35:K39)-K40)=0,"",SUM(K35:K39)-K40)</f>
        <v/>
      </c>
      <c r="L41" s="141"/>
      <c r="M41" s="236" t="str">
        <f>IF((SUM(M35:M39)-M40)=0,"",SUM(M35:M39)-M40)</f>
        <v/>
      </c>
    </row>
    <row r="42" spans="2:13" ht="13.5" thickBot="1" x14ac:dyDescent="0.25">
      <c r="B42" s="509" t="s">
        <v>130</v>
      </c>
      <c r="C42" s="509"/>
      <c r="D42" s="181">
        <f>'5. Cons Stat of CF'!C27</f>
        <v>-1949000</v>
      </c>
      <c r="E42" s="181">
        <f>'5. Cons Stat of CF'!D27</f>
        <v>32216000</v>
      </c>
      <c r="F42" s="181">
        <f>'5. Cons Stat of CF'!E27</f>
        <v>36340000</v>
      </c>
      <c r="G42" s="181">
        <f>'5. Cons Stat of CF'!F27</f>
        <v>6907000</v>
      </c>
      <c r="H42" s="181">
        <f>'5. Cons Stat of CF'!G27</f>
        <v>18348000</v>
      </c>
      <c r="I42" s="180">
        <f>'5. Cons Stat of CF'!H27</f>
        <v>58733000</v>
      </c>
      <c r="J42" s="92"/>
      <c r="K42" s="243">
        <f>'5. Cons Stat of CF'!J27</f>
        <v>77081000</v>
      </c>
      <c r="L42" s="141"/>
      <c r="M42" s="244">
        <f>'5. Cons Stat of CF'!L27</f>
        <v>30267000</v>
      </c>
    </row>
    <row r="43" spans="2:13" x14ac:dyDescent="0.2">
      <c r="B43" s="445"/>
      <c r="C43" s="445"/>
      <c r="D43" s="84"/>
      <c r="E43" s="84"/>
      <c r="F43" s="84"/>
      <c r="G43" s="84"/>
      <c r="H43" s="84"/>
      <c r="I43" s="152"/>
      <c r="J43" s="92"/>
      <c r="K43" s="246"/>
      <c r="L43" s="141"/>
      <c r="M43" s="247"/>
    </row>
    <row r="44" spans="2:13" ht="13.5" thickBot="1" x14ac:dyDescent="0.25">
      <c r="B44" s="509" t="s">
        <v>134</v>
      </c>
      <c r="C44" s="509"/>
      <c r="D44" s="181">
        <f>'5. Cons Stat of CF'!C32</f>
        <v>-18633000</v>
      </c>
      <c r="E44" s="181">
        <f>'5. Cons Stat of CF'!D32</f>
        <v>-2971000</v>
      </c>
      <c r="F44" s="181">
        <f>'5. Cons Stat of CF'!E32</f>
        <v>-3996000</v>
      </c>
      <c r="G44" s="181">
        <f>'5. Cons Stat of CF'!F32</f>
        <v>-4080000</v>
      </c>
      <c r="H44" s="181">
        <f>'5. Cons Stat of CF'!G32</f>
        <v>-20531000</v>
      </c>
      <c r="I44" s="180">
        <f>'5. Cons Stat of CF'!H32</f>
        <v>-15798000</v>
      </c>
      <c r="J44" s="367"/>
      <c r="K44" s="243">
        <f>'5. Cons Stat of CF'!J32</f>
        <v>-36329000</v>
      </c>
      <c r="L44" s="141"/>
      <c r="M44" s="244">
        <f>'5. Cons Stat of CF'!L32</f>
        <v>-21604000</v>
      </c>
    </row>
    <row r="45" spans="2:13" x14ac:dyDescent="0.2">
      <c r="B45" s="444"/>
      <c r="C45" s="444"/>
      <c r="D45" s="90"/>
      <c r="E45" s="90"/>
      <c r="F45" s="56"/>
      <c r="G45" s="56"/>
      <c r="H45" s="56"/>
      <c r="I45" s="369"/>
      <c r="J45" s="92"/>
      <c r="K45" s="246"/>
      <c r="L45" s="141"/>
      <c r="M45" s="247"/>
    </row>
    <row r="46" spans="2:13" ht="13.5" thickBot="1" x14ac:dyDescent="0.25">
      <c r="B46" s="509" t="s">
        <v>135</v>
      </c>
      <c r="C46" s="509"/>
      <c r="D46" s="181">
        <f>'5. Cons Stat of CF'!C34</f>
        <v>-4778000</v>
      </c>
      <c r="E46" s="181">
        <f>'5. Cons Stat of CF'!D34</f>
        <v>-22886000</v>
      </c>
      <c r="F46" s="181">
        <f>'5. Cons Stat of CF'!E34</f>
        <v>13357000</v>
      </c>
      <c r="G46" s="181">
        <f>'5. Cons Stat of CF'!F34</f>
        <v>37961000</v>
      </c>
      <c r="H46" s="181">
        <f>'5. Cons Stat of CF'!G34</f>
        <v>-2963000</v>
      </c>
      <c r="I46" s="180">
        <f>'5. Cons Stat of CF'!H34</f>
        <v>29877000</v>
      </c>
      <c r="J46" s="367"/>
      <c r="K46" s="243">
        <f>'5. Cons Stat of CF'!J34</f>
        <v>26913000</v>
      </c>
      <c r="L46" s="141"/>
      <c r="M46" s="244">
        <f>'5. Cons Stat of CF'!L34</f>
        <v>-27664000</v>
      </c>
    </row>
    <row r="47" spans="2:13" x14ac:dyDescent="0.2">
      <c r="B47" s="508" t="s">
        <v>136</v>
      </c>
      <c r="C47" s="508"/>
      <c r="D47" s="122">
        <f>'5. Cons Stat of CF'!C35</f>
        <v>213941000</v>
      </c>
      <c r="E47" s="122">
        <f>'5. Cons Stat of CF'!D35</f>
        <v>209040000</v>
      </c>
      <c r="F47" s="122">
        <f>'5. Cons Stat of CF'!E35</f>
        <v>186058000</v>
      </c>
      <c r="G47" s="122">
        <f>'5. Cons Stat of CF'!F35</f>
        <v>196463000</v>
      </c>
      <c r="H47" s="122">
        <f>'5. Cons Stat of CF'!G35</f>
        <v>231520000</v>
      </c>
      <c r="I47" s="249">
        <f>'5. Cons Stat of CF'!H35</f>
        <v>230657000</v>
      </c>
      <c r="J47" s="92"/>
      <c r="K47" s="345">
        <f>'5. Cons Stat of CF'!J35</f>
        <v>231520000</v>
      </c>
      <c r="L47" s="343"/>
      <c r="M47" s="346">
        <f>'5. Cons Stat of CF'!L35</f>
        <v>213941000</v>
      </c>
    </row>
    <row r="48" spans="2:13" x14ac:dyDescent="0.2">
      <c r="B48" s="508" t="s">
        <v>231</v>
      </c>
      <c r="C48" s="508"/>
      <c r="D48" s="113">
        <f>'5. Cons Stat of CF'!C36</f>
        <v>-123000</v>
      </c>
      <c r="E48" s="113">
        <f>'5. Cons Stat of CF'!D36</f>
        <v>-96000</v>
      </c>
      <c r="F48" s="113">
        <f>'5. Cons Stat of CF'!E36</f>
        <v>-2952000</v>
      </c>
      <c r="G48" s="113">
        <f>'5. Cons Stat of CF'!F36</f>
        <v>-2904000</v>
      </c>
      <c r="H48" s="113">
        <f>'5. Cons Stat of CF'!G36</f>
        <v>2100000</v>
      </c>
      <c r="I48" s="166">
        <f>'5. Cons Stat of CF'!H36</f>
        <v>-1626000</v>
      </c>
      <c r="J48" s="92"/>
      <c r="K48" s="241">
        <f>'5. Cons Stat of CF'!J36</f>
        <v>475000</v>
      </c>
      <c r="L48" s="141"/>
      <c r="M48" s="242">
        <f>'5. Cons Stat of CF'!L36</f>
        <v>-219000</v>
      </c>
    </row>
    <row r="49" spans="2:13" ht="13.5" thickBot="1" x14ac:dyDescent="0.25">
      <c r="B49" s="509" t="s">
        <v>113</v>
      </c>
      <c r="C49" s="509"/>
      <c r="D49" s="181">
        <f>'5. Cons Stat of CF'!C37</f>
        <v>209040000</v>
      </c>
      <c r="E49" s="181">
        <f>'5. Cons Stat of CF'!D37</f>
        <v>186058000</v>
      </c>
      <c r="F49" s="181">
        <f>'5. Cons Stat of CF'!E37</f>
        <v>196463000</v>
      </c>
      <c r="G49" s="181">
        <f>'5. Cons Stat of CF'!F37</f>
        <v>231520000</v>
      </c>
      <c r="H49" s="181">
        <f>'5. Cons Stat of CF'!G37</f>
        <v>230657000</v>
      </c>
      <c r="I49" s="169">
        <f>'5. Cons Stat of CF'!H37</f>
        <v>258908000</v>
      </c>
      <c r="J49" s="92"/>
      <c r="K49" s="251">
        <f>'5. Cons Stat of CF'!J37</f>
        <v>258908000</v>
      </c>
      <c r="L49" s="141"/>
      <c r="M49" s="252">
        <f>'5. Cons Stat of CF'!L37</f>
        <v>186058000</v>
      </c>
    </row>
    <row r="50" spans="2:13" x14ac:dyDescent="0.2">
      <c r="D50" s="122" t="str">
        <f>IF((SUM(D40,D42,D44)-D46)=0,"",SUM(D40,D42,D44)-D46)</f>
        <v/>
      </c>
      <c r="E50" s="386" t="str">
        <f t="shared" ref="E50:I50" si="9">IF((SUM(E40,E42,E44)-E46)=0,"",SUM(E40,E42,E44)-E46)</f>
        <v/>
      </c>
      <c r="F50" s="386" t="str">
        <f t="shared" si="9"/>
        <v/>
      </c>
      <c r="G50" s="386" t="str">
        <f t="shared" si="9"/>
        <v/>
      </c>
      <c r="H50" s="386" t="str">
        <f t="shared" si="9"/>
        <v/>
      </c>
      <c r="I50" s="386" t="str">
        <f t="shared" si="9"/>
        <v/>
      </c>
      <c r="K50" s="386" t="str">
        <f>IF((SUM(K40,K42,K44)-K46)=0,"",SUM(K40,K42,K44)-K46)</f>
        <v/>
      </c>
      <c r="M50" s="386" t="str">
        <f>IF((SUM(M40,M42,M44)-M46)=0,"",SUM(M40,M42,M44)-M46)</f>
        <v/>
      </c>
    </row>
    <row r="51" spans="2:13" x14ac:dyDescent="0.2">
      <c r="B51" s="354" t="s">
        <v>42</v>
      </c>
      <c r="C51" s="354"/>
      <c r="D51" s="122" t="str">
        <f>IF((SUM(D46:D48)-D49)=0,"",SUM(D46:D48)-D49)</f>
        <v/>
      </c>
      <c r="E51" s="386" t="str">
        <f t="shared" ref="E51:I51" si="10">IF((SUM(E46:E48)-E49)=0,"",SUM(E46:E48)-E49)</f>
        <v/>
      </c>
      <c r="F51" s="386" t="str">
        <f t="shared" si="10"/>
        <v/>
      </c>
      <c r="G51" s="386" t="str">
        <f t="shared" si="10"/>
        <v/>
      </c>
      <c r="H51" s="386" t="str">
        <f t="shared" si="10"/>
        <v/>
      </c>
      <c r="I51" s="386" t="str">
        <f t="shared" si="10"/>
        <v/>
      </c>
      <c r="K51" s="386" t="str">
        <f>IF((SUM(K46:K48)-K49)=0,"",SUM(K46:K48)-K49)</f>
        <v/>
      </c>
      <c r="M51" s="386" t="str">
        <f>IF((SUM(M46:M48)-M49)=0,"",SUM(M46:M48)-M49)</f>
        <v/>
      </c>
    </row>
    <row r="52" spans="2:13" x14ac:dyDescent="0.2">
      <c r="B52" s="187" t="s">
        <v>43</v>
      </c>
      <c r="C52" s="187"/>
      <c r="D52" s="258">
        <f>'5. Cons Stat of CF'!C46</f>
        <v>15804000</v>
      </c>
      <c r="E52" s="179">
        <f>'5. Cons Stat of CF'!D46</f>
        <v>-52131000</v>
      </c>
      <c r="F52" s="179">
        <f>'5. Cons Stat of CF'!E46</f>
        <v>-18987000</v>
      </c>
      <c r="G52" s="179">
        <f>'5. Cons Stat of CF'!F46</f>
        <v>35134000</v>
      </c>
      <c r="H52" s="179">
        <f>'5. Cons Stat of CF'!G46</f>
        <v>-780000</v>
      </c>
      <c r="I52" s="178">
        <f>'5. Cons Stat of CF'!H46</f>
        <v>-13058000</v>
      </c>
      <c r="J52" s="1"/>
      <c r="K52" s="355">
        <f>'5. Cons Stat of CF'!J46</f>
        <v>-13839000</v>
      </c>
      <c r="L52" s="339"/>
      <c r="M52" s="356">
        <f>'5. Cons Stat of CF'!L46</f>
        <v>-36327000</v>
      </c>
    </row>
    <row r="53" spans="2:13" x14ac:dyDescent="0.2">
      <c r="B53" s="508" t="s">
        <v>45</v>
      </c>
      <c r="C53" s="508"/>
      <c r="D53" s="260">
        <f>'5. Cons Stat of CF'!C47</f>
        <v>-2111000</v>
      </c>
      <c r="E53" s="176">
        <f>'5. Cons Stat of CF'!D47</f>
        <v>-1849000</v>
      </c>
      <c r="F53" s="176">
        <f>'5. Cons Stat of CF'!E47</f>
        <v>-1027000</v>
      </c>
      <c r="G53" s="176">
        <f>'5. Cons Stat of CF'!F47</f>
        <v>-1311000</v>
      </c>
      <c r="H53" s="176">
        <f>'5. Cons Stat of CF'!G47</f>
        <v>-3117000</v>
      </c>
      <c r="I53" s="175">
        <f>'5. Cons Stat of CF'!H47</f>
        <v>-2732000</v>
      </c>
      <c r="J53" s="1"/>
      <c r="K53" s="261">
        <f>'5. Cons Stat of CF'!J47</f>
        <v>-5849000</v>
      </c>
      <c r="L53" s="1"/>
      <c r="M53" s="262">
        <f>'5. Cons Stat of CF'!L47</f>
        <v>-3960000</v>
      </c>
    </row>
    <row r="54" spans="2:13" x14ac:dyDescent="0.2">
      <c r="B54" s="347" t="s">
        <v>42</v>
      </c>
      <c r="C54" s="347"/>
      <c r="D54" s="115">
        <f>'5. Cons Stat of CF'!C48</f>
        <v>13693000</v>
      </c>
      <c r="E54" s="115">
        <f>'5. Cons Stat of CF'!D48</f>
        <v>-53980000</v>
      </c>
      <c r="F54" s="115">
        <f>'5. Cons Stat of CF'!E48</f>
        <v>-20014000</v>
      </c>
      <c r="G54" s="115">
        <f>'5. Cons Stat of CF'!F48</f>
        <v>33823000</v>
      </c>
      <c r="H54" s="115">
        <f>'5. Cons Stat of CF'!G48</f>
        <v>-3897000</v>
      </c>
      <c r="I54" s="116">
        <f>'5. Cons Stat of CF'!H48</f>
        <v>-15790000</v>
      </c>
      <c r="J54"/>
      <c r="K54" s="264">
        <f>'5. Cons Stat of CF'!J48</f>
        <v>-19688000</v>
      </c>
      <c r="L54" s="1"/>
      <c r="M54" s="265">
        <f>'5. Cons Stat of CF'!L48</f>
        <v>-40287000</v>
      </c>
    </row>
    <row r="55" spans="2:13" x14ac:dyDescent="0.2">
      <c r="B55" s="218" t="s">
        <v>139</v>
      </c>
      <c r="C55" s="218"/>
      <c r="D55" s="348">
        <f>'5. Cons Stat of CF'!C49</f>
        <v>0.1</v>
      </c>
      <c r="E55" s="348">
        <f>'5. Cons Stat of CF'!D49</f>
        <v>-0.44</v>
      </c>
      <c r="F55" s="348">
        <f>'5. Cons Stat of CF'!E49</f>
        <v>-0.14000000000000001</v>
      </c>
      <c r="G55" s="348">
        <f>'5. Cons Stat of CF'!F49</f>
        <v>0.27</v>
      </c>
      <c r="H55" s="348">
        <f>'5. Cons Stat of CF'!G49</f>
        <v>-0.03</v>
      </c>
      <c r="I55" s="349">
        <f>'5. Cons Stat of CF'!H49</f>
        <v>-0.12</v>
      </c>
      <c r="J55" s="350"/>
      <c r="K55" s="351">
        <f>'5. Cons Stat of CF'!J49</f>
        <v>-7.0000000000000007E-2</v>
      </c>
      <c r="L55" s="352"/>
      <c r="M55" s="353">
        <f>'5. Cons Stat of CF'!L49</f>
        <v>-0.16</v>
      </c>
    </row>
  </sheetData>
  <mergeCells count="17">
    <mergeCell ref="B34:C34"/>
    <mergeCell ref="B38:C38"/>
    <mergeCell ref="B30:C30"/>
    <mergeCell ref="B31:C31"/>
    <mergeCell ref="B32:C32"/>
    <mergeCell ref="B33:C33"/>
    <mergeCell ref="B37:C37"/>
    <mergeCell ref="B35:C35"/>
    <mergeCell ref="B39:C39"/>
    <mergeCell ref="B53:C53"/>
    <mergeCell ref="B40:C40"/>
    <mergeCell ref="B42:C42"/>
    <mergeCell ref="B44:C44"/>
    <mergeCell ref="B46:C46"/>
    <mergeCell ref="B49:C49"/>
    <mergeCell ref="B47:C47"/>
    <mergeCell ref="B48:C48"/>
  </mergeCells>
  <pageMargins left="0.7" right="0.7" top="0.75" bottom="0.75" header="0.3" footer="0.3"/>
  <customProperties>
    <customPr name="EpmWorksheetKeyString_GUID" r:id="rId1"/>
  </customPropertie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75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50.42578125" customWidth="1"/>
    <col min="3" max="8" width="10.42578125" customWidth="1"/>
    <col min="9" max="12" width="9.5703125" customWidth="1"/>
  </cols>
  <sheetData>
    <row r="1" spans="1:12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20.25" x14ac:dyDescent="0.3">
      <c r="A2" s="1"/>
      <c r="B2" s="3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x14ac:dyDescent="0.2">
      <c r="A3" s="1"/>
      <c r="B3" s="4" t="s">
        <v>1</v>
      </c>
      <c r="C3" s="1"/>
      <c r="D3" s="1"/>
      <c r="E3" s="1"/>
      <c r="F3" s="1"/>
      <c r="G3" s="1"/>
      <c r="H3" s="1"/>
      <c r="I3" s="1"/>
      <c r="J3" s="1"/>
      <c r="K3" s="1"/>
      <c r="L3" s="1"/>
    </row>
    <row r="4" spans="1:12" x14ac:dyDescent="0.2">
      <c r="A4" s="1"/>
      <c r="B4" s="77"/>
      <c r="C4" s="1"/>
      <c r="D4" s="1"/>
      <c r="E4" s="1"/>
      <c r="F4" s="1"/>
      <c r="G4" s="1"/>
      <c r="H4" s="1"/>
      <c r="I4" s="1"/>
      <c r="J4" s="1"/>
      <c r="K4" s="1"/>
      <c r="L4" s="1"/>
    </row>
    <row r="5" spans="1:12" x14ac:dyDescent="0.2">
      <c r="A5" s="1"/>
      <c r="B5" s="5" t="s">
        <v>0</v>
      </c>
      <c r="C5" s="78"/>
      <c r="D5" s="78"/>
      <c r="E5" s="78"/>
      <c r="F5" s="78"/>
      <c r="G5" s="78"/>
      <c r="H5" s="78"/>
      <c r="I5" s="1"/>
      <c r="J5" s="1"/>
      <c r="K5" s="1"/>
      <c r="L5" s="1"/>
    </row>
    <row r="6" spans="1:12" ht="25.5" x14ac:dyDescent="0.2">
      <c r="A6" s="1"/>
      <c r="B6" s="6" t="s">
        <v>2</v>
      </c>
      <c r="C6" s="7" t="s">
        <v>3</v>
      </c>
      <c r="D6" s="8" t="s">
        <v>4</v>
      </c>
      <c r="E6" s="8" t="s">
        <v>5</v>
      </c>
      <c r="F6" s="7" t="s">
        <v>6</v>
      </c>
      <c r="G6" s="8" t="s">
        <v>7</v>
      </c>
      <c r="H6" s="8" t="s">
        <v>5</v>
      </c>
      <c r="I6" s="1"/>
      <c r="J6" s="1"/>
      <c r="K6" s="1"/>
      <c r="L6" s="1"/>
    </row>
    <row r="7" spans="1:12" x14ac:dyDescent="0.2">
      <c r="A7" s="1"/>
      <c r="B7" s="9" t="s">
        <v>8</v>
      </c>
      <c r="C7" s="10">
        <v>103200000</v>
      </c>
      <c r="D7" s="11">
        <v>93800000</v>
      </c>
      <c r="E7" s="12">
        <v>0.1</v>
      </c>
      <c r="F7" s="10">
        <v>208000000</v>
      </c>
      <c r="G7" s="11">
        <v>185100000</v>
      </c>
      <c r="H7" s="13">
        <v>0.12</v>
      </c>
      <c r="I7" s="1"/>
      <c r="J7" s="1"/>
      <c r="K7" s="1"/>
      <c r="L7" s="1"/>
    </row>
    <row r="8" spans="1:12" x14ac:dyDescent="0.2">
      <c r="A8" s="79"/>
      <c r="B8" s="14" t="s">
        <v>9</v>
      </c>
      <c r="C8" s="15">
        <v>29900000</v>
      </c>
      <c r="D8" s="16">
        <v>29900000</v>
      </c>
      <c r="E8" s="17">
        <v>0</v>
      </c>
      <c r="F8" s="15">
        <v>56300000</v>
      </c>
      <c r="G8" s="16">
        <v>69800000</v>
      </c>
      <c r="H8" s="17">
        <v>-0.19</v>
      </c>
      <c r="I8" s="79"/>
      <c r="J8" s="79"/>
      <c r="K8" s="1"/>
      <c r="L8" s="1"/>
    </row>
    <row r="9" spans="1:12" x14ac:dyDescent="0.2">
      <c r="A9" s="1"/>
      <c r="B9" s="18" t="s">
        <v>10</v>
      </c>
      <c r="C9" s="19">
        <v>133100000</v>
      </c>
      <c r="D9" s="20">
        <v>123700000</v>
      </c>
      <c r="E9" s="21">
        <v>0.08</v>
      </c>
      <c r="F9" s="19">
        <v>264300000</v>
      </c>
      <c r="G9" s="20">
        <v>254900000</v>
      </c>
      <c r="H9" s="22">
        <v>0.04</v>
      </c>
      <c r="I9" s="1"/>
      <c r="J9" s="1"/>
      <c r="K9" s="1"/>
      <c r="L9" s="1"/>
    </row>
    <row r="10" spans="1:12" x14ac:dyDescent="0.2">
      <c r="A10" s="1"/>
      <c r="B10" s="23" t="s">
        <v>11</v>
      </c>
      <c r="C10" s="24">
        <v>102700000</v>
      </c>
      <c r="D10" s="25">
        <v>105800000</v>
      </c>
      <c r="E10" s="26">
        <v>-0.03</v>
      </c>
      <c r="F10" s="24">
        <v>209200000</v>
      </c>
      <c r="G10" s="25">
        <v>208300000</v>
      </c>
      <c r="H10" s="27">
        <v>0</v>
      </c>
      <c r="I10" s="1"/>
      <c r="J10" s="1"/>
      <c r="K10" s="1"/>
      <c r="L10" s="1"/>
    </row>
    <row r="11" spans="1:12" x14ac:dyDescent="0.2">
      <c r="A11" s="79"/>
      <c r="B11" s="28" t="s">
        <v>12</v>
      </c>
      <c r="C11" s="29">
        <v>0.77</v>
      </c>
      <c r="D11" s="30">
        <v>0.86</v>
      </c>
      <c r="E11" s="80"/>
      <c r="F11" s="29">
        <v>0.79</v>
      </c>
      <c r="G11" s="30">
        <v>0.82000000000000006</v>
      </c>
      <c r="H11" s="80"/>
      <c r="I11" s="79"/>
      <c r="J11" s="79"/>
      <c r="K11" s="1"/>
      <c r="L11" s="1"/>
    </row>
    <row r="12" spans="1:12" x14ac:dyDescent="0.2">
      <c r="A12" s="1"/>
      <c r="B12" s="31" t="s">
        <v>13</v>
      </c>
      <c r="C12" s="32">
        <v>-2300000</v>
      </c>
      <c r="D12" s="33">
        <v>7300000</v>
      </c>
      <c r="E12" s="34"/>
      <c r="F12" s="32">
        <v>5000000</v>
      </c>
      <c r="G12" s="33">
        <v>1900000</v>
      </c>
      <c r="H12" s="34"/>
      <c r="I12" s="1"/>
      <c r="J12" s="1"/>
      <c r="K12" s="1"/>
      <c r="L12" s="1"/>
    </row>
    <row r="13" spans="1:12" x14ac:dyDescent="0.2">
      <c r="A13" s="79"/>
      <c r="B13" s="376" t="s">
        <v>14</v>
      </c>
      <c r="C13" s="377">
        <v>-0.02</v>
      </c>
      <c r="D13" s="378">
        <v>0.06</v>
      </c>
      <c r="E13" s="379"/>
      <c r="F13" s="377">
        <v>0.02</v>
      </c>
      <c r="G13" s="378">
        <v>0.01</v>
      </c>
      <c r="H13" s="379"/>
      <c r="I13" s="79"/>
      <c r="J13" s="79"/>
      <c r="K13" s="1"/>
      <c r="L13" s="1"/>
    </row>
    <row r="14" spans="1:12" x14ac:dyDescent="0.2">
      <c r="A14" s="1"/>
      <c r="B14" s="372" t="s">
        <v>54</v>
      </c>
      <c r="C14" s="373">
        <v>-21100000</v>
      </c>
      <c r="D14" s="374">
        <v>-64200000</v>
      </c>
      <c r="E14" s="375"/>
      <c r="F14" s="373">
        <v>-35300000</v>
      </c>
      <c r="G14" s="374">
        <v>-141900000</v>
      </c>
      <c r="H14" s="375"/>
      <c r="I14" s="1"/>
      <c r="J14" s="1"/>
      <c r="K14" s="1"/>
      <c r="L14" s="1"/>
    </row>
    <row r="15" spans="1:12" x14ac:dyDescent="0.2">
      <c r="A15" s="1"/>
      <c r="B15" s="28" t="s">
        <v>55</v>
      </c>
      <c r="C15" s="35">
        <v>-0.16</v>
      </c>
      <c r="D15" s="36">
        <v>-0.52</v>
      </c>
      <c r="E15" s="37"/>
      <c r="F15" s="35">
        <v>-0.13</v>
      </c>
      <c r="G15" s="36">
        <v>-0.56000000000000005</v>
      </c>
      <c r="H15" s="37"/>
      <c r="I15" s="1"/>
      <c r="J15" s="1"/>
      <c r="K15" s="1"/>
      <c r="L15" s="1"/>
    </row>
    <row r="16" spans="1:12" x14ac:dyDescent="0.2">
      <c r="A16" s="1"/>
      <c r="B16" s="38" t="s">
        <v>15</v>
      </c>
      <c r="C16" s="39">
        <v>-23600000</v>
      </c>
      <c r="D16" s="40">
        <v>-62000000</v>
      </c>
      <c r="E16" s="81"/>
      <c r="F16" s="39">
        <v>-35100000</v>
      </c>
      <c r="G16" s="40">
        <v>-124800000</v>
      </c>
      <c r="H16" s="81"/>
      <c r="I16" s="1"/>
      <c r="J16" s="1"/>
      <c r="K16" s="1"/>
      <c r="L16" s="1"/>
    </row>
    <row r="17" spans="1:12" x14ac:dyDescent="0.2">
      <c r="A17" s="1"/>
      <c r="B17" s="31" t="s">
        <v>16</v>
      </c>
      <c r="C17" s="32">
        <v>-15800000</v>
      </c>
      <c r="D17" s="33">
        <v>-54000000</v>
      </c>
      <c r="E17" s="34"/>
      <c r="F17" s="32">
        <v>-19700000</v>
      </c>
      <c r="G17" s="33">
        <v>-40300000</v>
      </c>
      <c r="H17" s="34"/>
      <c r="I17" s="1"/>
      <c r="J17" s="1"/>
      <c r="K17" s="1"/>
      <c r="L17" s="1"/>
    </row>
    <row r="18" spans="1:12" x14ac:dyDescent="0.2">
      <c r="A18" s="79"/>
      <c r="B18" s="28" t="s">
        <v>17</v>
      </c>
      <c r="C18" s="29">
        <v>-0.12</v>
      </c>
      <c r="D18" s="30">
        <v>-0.44</v>
      </c>
      <c r="E18" s="80"/>
      <c r="F18" s="29">
        <v>-7.0000000000000007E-2</v>
      </c>
      <c r="G18" s="30">
        <v>-0.16</v>
      </c>
      <c r="H18" s="80"/>
      <c r="I18" s="79"/>
      <c r="J18" s="79"/>
      <c r="K18" s="1"/>
      <c r="L18" s="1"/>
    </row>
    <row r="19" spans="1:12" x14ac:dyDescent="0.2">
      <c r="A19" s="1"/>
      <c r="B19" s="82"/>
      <c r="C19" s="83"/>
      <c r="D19" s="83"/>
      <c r="E19" s="83"/>
      <c r="F19" s="83"/>
      <c r="G19" s="83"/>
      <c r="H19" s="83"/>
      <c r="I19" s="1"/>
      <c r="J19" s="1"/>
      <c r="K19" s="1"/>
      <c r="L19" s="1"/>
    </row>
    <row r="20" spans="1:12" x14ac:dyDescent="0.2">
      <c r="A20" s="1"/>
      <c r="B20" s="77"/>
      <c r="C20" s="1"/>
      <c r="D20" s="1"/>
      <c r="E20" s="1"/>
      <c r="F20" s="1"/>
      <c r="G20" s="1"/>
      <c r="H20" s="1"/>
      <c r="I20" s="1"/>
      <c r="J20" s="1"/>
      <c r="K20" s="1"/>
      <c r="L20" s="1"/>
    </row>
    <row r="21" spans="1:12" x14ac:dyDescent="0.2">
      <c r="A21" s="1"/>
      <c r="B21" s="5" t="s">
        <v>8</v>
      </c>
      <c r="C21" s="78"/>
      <c r="D21" s="78"/>
      <c r="E21" s="78"/>
      <c r="F21" s="78"/>
      <c r="G21" s="78"/>
      <c r="H21" s="78"/>
      <c r="I21" s="1"/>
      <c r="J21" s="1"/>
      <c r="K21" s="1"/>
      <c r="L21" s="1"/>
    </row>
    <row r="22" spans="1:12" ht="25.5" x14ac:dyDescent="0.2">
      <c r="A22" s="1"/>
      <c r="B22" s="6" t="s">
        <v>2</v>
      </c>
      <c r="C22" s="7" t="s">
        <v>3</v>
      </c>
      <c r="D22" s="8" t="s">
        <v>4</v>
      </c>
      <c r="E22" s="8" t="s">
        <v>5</v>
      </c>
      <c r="F22" s="7" t="s">
        <v>6</v>
      </c>
      <c r="G22" s="8" t="s">
        <v>7</v>
      </c>
      <c r="H22" s="8" t="s">
        <v>5</v>
      </c>
      <c r="I22" s="1"/>
      <c r="J22" s="1"/>
      <c r="K22" s="1"/>
      <c r="L22" s="1"/>
    </row>
    <row r="23" spans="1:12" x14ac:dyDescent="0.2">
      <c r="A23" s="1"/>
      <c r="B23" s="41" t="s">
        <v>18</v>
      </c>
      <c r="C23" s="42">
        <v>61000000</v>
      </c>
      <c r="D23" s="43">
        <v>51600000</v>
      </c>
      <c r="E23" s="12">
        <v>0.18</v>
      </c>
      <c r="F23" s="10">
        <v>123600000</v>
      </c>
      <c r="G23" s="43">
        <v>101400000</v>
      </c>
      <c r="H23" s="12">
        <v>0.22</v>
      </c>
      <c r="I23" s="1"/>
      <c r="J23" s="1"/>
      <c r="K23" s="1"/>
      <c r="L23" s="1"/>
    </row>
    <row r="24" spans="1:12" x14ac:dyDescent="0.2">
      <c r="A24" s="1"/>
      <c r="B24" s="44" t="s">
        <v>19</v>
      </c>
      <c r="C24" s="45">
        <v>42200000</v>
      </c>
      <c r="D24" s="46">
        <v>42200000</v>
      </c>
      <c r="E24" s="17">
        <v>0</v>
      </c>
      <c r="F24" s="15">
        <v>84400000</v>
      </c>
      <c r="G24" s="46">
        <v>83700000</v>
      </c>
      <c r="H24" s="17">
        <v>0.01</v>
      </c>
      <c r="I24" s="1"/>
      <c r="J24" s="1"/>
      <c r="K24" s="1"/>
      <c r="L24" s="1"/>
    </row>
    <row r="25" spans="1:12" x14ac:dyDescent="0.2">
      <c r="A25" s="1"/>
      <c r="B25" s="18" t="s">
        <v>20</v>
      </c>
      <c r="C25" s="47">
        <v>103200000</v>
      </c>
      <c r="D25" s="48">
        <v>93800000</v>
      </c>
      <c r="E25" s="21">
        <v>0.1</v>
      </c>
      <c r="F25" s="47">
        <v>208000000</v>
      </c>
      <c r="G25" s="48">
        <v>185100000</v>
      </c>
      <c r="H25" s="21">
        <v>0.12</v>
      </c>
      <c r="I25" s="1"/>
      <c r="J25" s="1"/>
      <c r="K25" s="1"/>
      <c r="L25" s="1"/>
    </row>
    <row r="26" spans="1:12" x14ac:dyDescent="0.2">
      <c r="A26" s="1"/>
      <c r="B26" s="331" t="s">
        <v>21</v>
      </c>
      <c r="C26" s="84"/>
      <c r="D26" s="84"/>
      <c r="E26" s="84"/>
      <c r="F26" s="50">
        <v>-3200000</v>
      </c>
      <c r="G26" s="51">
        <v>-5500000</v>
      </c>
      <c r="H26" s="27">
        <v>-0.42</v>
      </c>
      <c r="I26" s="1"/>
      <c r="J26" s="1"/>
      <c r="K26" s="1"/>
      <c r="L26" s="1"/>
    </row>
    <row r="27" spans="1:12" x14ac:dyDescent="0.2">
      <c r="A27" s="1"/>
      <c r="B27" s="332" t="s">
        <v>22</v>
      </c>
      <c r="C27" s="37"/>
      <c r="D27" s="37"/>
      <c r="E27" s="37"/>
      <c r="F27" s="52">
        <f>F26/F$25</f>
        <v>-1.5384615384615385E-2</v>
      </c>
      <c r="G27" s="36">
        <f>G26/G$25</f>
        <v>-2.9713668287412211E-2</v>
      </c>
      <c r="H27" s="14"/>
      <c r="I27" s="1"/>
      <c r="J27" s="1"/>
      <c r="K27" s="1"/>
      <c r="L27" s="1"/>
    </row>
    <row r="28" spans="1:12" x14ac:dyDescent="0.2">
      <c r="A28" s="1"/>
      <c r="B28" s="333" t="s">
        <v>23</v>
      </c>
      <c r="C28" s="85"/>
      <c r="D28" s="85"/>
      <c r="E28" s="85"/>
      <c r="F28" s="53">
        <v>-42800000</v>
      </c>
      <c r="G28" s="54">
        <v>-148700000</v>
      </c>
      <c r="H28" s="55">
        <v>-0.71</v>
      </c>
      <c r="I28" s="1"/>
      <c r="J28" s="1"/>
      <c r="K28" s="1"/>
      <c r="L28" s="1"/>
    </row>
    <row r="29" spans="1:12" x14ac:dyDescent="0.2">
      <c r="A29" s="1"/>
      <c r="B29" s="332" t="s">
        <v>24</v>
      </c>
      <c r="C29" s="37"/>
      <c r="D29" s="37"/>
      <c r="E29" s="37"/>
      <c r="F29" s="52">
        <f>F28/F$25</f>
        <v>-0.20576923076923076</v>
      </c>
      <c r="G29" s="17">
        <f>G28/G$25</f>
        <v>-0.80334954078876286</v>
      </c>
      <c r="H29" s="37"/>
      <c r="I29" s="1"/>
      <c r="J29" s="1"/>
      <c r="K29" s="1"/>
      <c r="L29" s="1"/>
    </row>
    <row r="30" spans="1:12" x14ac:dyDescent="0.2">
      <c r="A30" s="1"/>
      <c r="B30" s="86"/>
      <c r="C30" s="87"/>
      <c r="D30" s="87"/>
      <c r="E30" s="87"/>
      <c r="F30" s="87"/>
      <c r="G30" s="85"/>
      <c r="H30" s="87"/>
      <c r="I30" s="1"/>
      <c r="J30" s="1"/>
      <c r="K30" s="1"/>
      <c r="L30" s="1"/>
    </row>
    <row r="31" spans="1:12" ht="13.5" thickBot="1" x14ac:dyDescent="0.25">
      <c r="A31" s="1"/>
      <c r="B31" s="88"/>
      <c r="G31" s="89"/>
      <c r="H31" s="89"/>
      <c r="I31" s="1"/>
      <c r="J31" s="1"/>
      <c r="K31" s="1"/>
      <c r="L31" s="1"/>
    </row>
    <row r="32" spans="1:12" ht="26.25" thickBot="1" x14ac:dyDescent="0.25">
      <c r="A32" s="1"/>
      <c r="B32" s="6" t="s">
        <v>25</v>
      </c>
      <c r="C32" s="7" t="s">
        <v>3</v>
      </c>
      <c r="D32" s="8" t="s">
        <v>4</v>
      </c>
      <c r="E32" s="8" t="s">
        <v>5</v>
      </c>
      <c r="F32" s="7" t="s">
        <v>6</v>
      </c>
      <c r="G32" s="8" t="s">
        <v>7</v>
      </c>
      <c r="H32" s="8" t="s">
        <v>5</v>
      </c>
      <c r="I32" s="1"/>
      <c r="J32" s="1"/>
      <c r="K32" s="1"/>
      <c r="L32" s="1"/>
    </row>
    <row r="33" spans="1:12" x14ac:dyDescent="0.2">
      <c r="A33" s="1"/>
      <c r="B33" s="9" t="s">
        <v>207</v>
      </c>
      <c r="C33" s="42">
        <v>61000000</v>
      </c>
      <c r="D33" s="43">
        <v>51600000</v>
      </c>
      <c r="E33" s="57">
        <v>0.18</v>
      </c>
      <c r="F33" s="42">
        <v>123600000</v>
      </c>
      <c r="G33" s="43">
        <v>101400000</v>
      </c>
      <c r="H33" s="13">
        <v>0.22</v>
      </c>
      <c r="I33" s="1"/>
      <c r="J33" s="1"/>
      <c r="K33" s="1"/>
      <c r="L33" s="1"/>
    </row>
    <row r="34" spans="1:12" x14ac:dyDescent="0.2">
      <c r="A34" s="1"/>
      <c r="B34" s="44" t="s">
        <v>208</v>
      </c>
      <c r="C34" s="45">
        <v>2100000</v>
      </c>
      <c r="D34" s="46">
        <v>-13000000</v>
      </c>
      <c r="E34" s="58"/>
      <c r="F34" s="45">
        <v>13900000</v>
      </c>
      <c r="G34" s="46">
        <v>17900000</v>
      </c>
      <c r="H34" s="59"/>
      <c r="I34" s="1"/>
      <c r="J34" s="1"/>
      <c r="K34" s="1"/>
      <c r="L34" s="1"/>
    </row>
    <row r="35" spans="1:12" ht="13.5" thickBot="1" x14ac:dyDescent="0.25">
      <c r="A35" s="1"/>
      <c r="B35" s="18" t="s">
        <v>209</v>
      </c>
      <c r="C35" s="47">
        <v>63100000</v>
      </c>
      <c r="D35" s="48">
        <v>38600000</v>
      </c>
      <c r="E35" s="21">
        <v>0.63</v>
      </c>
      <c r="F35" s="47">
        <v>137500000</v>
      </c>
      <c r="G35" s="48">
        <v>119300000</v>
      </c>
      <c r="H35" s="22">
        <v>0.15</v>
      </c>
      <c r="I35" s="1"/>
      <c r="J35" s="1"/>
      <c r="K35" s="1"/>
      <c r="L35" s="1"/>
    </row>
    <row r="36" spans="1:12" x14ac:dyDescent="0.2">
      <c r="A36" s="1"/>
      <c r="B36" s="49"/>
      <c r="C36" s="90"/>
      <c r="D36" s="90"/>
      <c r="E36" s="90"/>
      <c r="F36" s="90"/>
      <c r="G36" s="90"/>
      <c r="H36" s="90"/>
      <c r="I36" s="1"/>
      <c r="J36" s="1"/>
      <c r="K36" s="1"/>
      <c r="L36" s="1"/>
    </row>
    <row r="37" spans="1:12" x14ac:dyDescent="0.2">
      <c r="A37" s="1"/>
      <c r="B37" s="77"/>
      <c r="C37" s="1"/>
      <c r="D37" s="1"/>
      <c r="E37" s="1"/>
      <c r="F37" s="1"/>
      <c r="G37" s="1"/>
      <c r="H37" s="1"/>
      <c r="I37" s="1"/>
      <c r="J37" s="1"/>
      <c r="K37" s="1"/>
      <c r="L37" s="1"/>
    </row>
    <row r="38" spans="1:12" x14ac:dyDescent="0.2">
      <c r="A38" s="1"/>
      <c r="B38" s="5" t="s">
        <v>9</v>
      </c>
      <c r="C38" s="78"/>
      <c r="D38" s="78"/>
      <c r="E38" s="78"/>
      <c r="F38" s="78"/>
      <c r="G38" s="78"/>
      <c r="H38" s="78"/>
      <c r="I38" s="1"/>
      <c r="J38" s="1"/>
      <c r="K38" s="1"/>
      <c r="L38" s="1"/>
    </row>
    <row r="39" spans="1:12" ht="25.5" x14ac:dyDescent="0.2">
      <c r="A39" s="1"/>
      <c r="B39" s="6" t="s">
        <v>2</v>
      </c>
      <c r="C39" s="7" t="s">
        <v>3</v>
      </c>
      <c r="D39" s="8" t="s">
        <v>4</v>
      </c>
      <c r="E39" s="8" t="s">
        <v>5</v>
      </c>
      <c r="F39" s="7" t="s">
        <v>6</v>
      </c>
      <c r="G39" s="8" t="s">
        <v>7</v>
      </c>
      <c r="H39" s="8" t="s">
        <v>5</v>
      </c>
      <c r="I39" s="1"/>
      <c r="J39" s="1"/>
      <c r="K39" s="1"/>
      <c r="L39" s="1"/>
    </row>
    <row r="40" spans="1:12" x14ac:dyDescent="0.2">
      <c r="A40" s="1"/>
      <c r="B40" s="9" t="s">
        <v>27</v>
      </c>
      <c r="C40" s="42">
        <v>27700000</v>
      </c>
      <c r="D40" s="43">
        <v>27900000</v>
      </c>
      <c r="E40" s="57">
        <v>-0.01</v>
      </c>
      <c r="F40" s="42">
        <v>51100000</v>
      </c>
      <c r="G40" s="43">
        <v>63000000</v>
      </c>
      <c r="H40" s="13">
        <v>-0.19</v>
      </c>
      <c r="I40" s="1"/>
      <c r="J40" s="1"/>
      <c r="K40" s="1"/>
      <c r="L40" s="1"/>
    </row>
    <row r="41" spans="1:12" x14ac:dyDescent="0.2">
      <c r="A41" s="1"/>
      <c r="B41" s="44" t="s">
        <v>28</v>
      </c>
      <c r="C41" s="45">
        <v>2200000</v>
      </c>
      <c r="D41" s="46">
        <v>2000000</v>
      </c>
      <c r="E41" s="58">
        <v>0.11</v>
      </c>
      <c r="F41" s="45">
        <v>5200000</v>
      </c>
      <c r="G41" s="46">
        <v>6800000</v>
      </c>
      <c r="H41" s="59">
        <v>-0.23</v>
      </c>
      <c r="I41" s="1"/>
      <c r="J41" s="1"/>
      <c r="K41" s="1"/>
      <c r="L41" s="1"/>
    </row>
    <row r="42" spans="1:12" x14ac:dyDescent="0.2">
      <c r="A42" s="1"/>
      <c r="B42" s="18" t="s">
        <v>29</v>
      </c>
      <c r="C42" s="47">
        <v>29900000</v>
      </c>
      <c r="D42" s="48">
        <v>29900000</v>
      </c>
      <c r="E42" s="60">
        <v>0</v>
      </c>
      <c r="F42" s="47">
        <v>56300000</v>
      </c>
      <c r="G42" s="48">
        <v>69800000</v>
      </c>
      <c r="H42" s="60">
        <v>-0.19</v>
      </c>
      <c r="I42" s="1"/>
      <c r="J42" s="1"/>
      <c r="K42" s="1"/>
      <c r="L42" s="1"/>
    </row>
    <row r="43" spans="1:12" x14ac:dyDescent="0.2">
      <c r="A43" s="1"/>
      <c r="B43" s="49" t="s">
        <v>21</v>
      </c>
      <c r="C43" s="90"/>
      <c r="D43" s="84"/>
      <c r="E43" s="84"/>
      <c r="F43" s="50">
        <v>11400000</v>
      </c>
      <c r="G43" s="51">
        <v>10500000</v>
      </c>
      <c r="H43" s="334">
        <v>0.09</v>
      </c>
      <c r="I43" s="1"/>
      <c r="J43" s="1"/>
      <c r="K43" s="1"/>
      <c r="L43" s="1"/>
    </row>
    <row r="44" spans="1:12" x14ac:dyDescent="0.2">
      <c r="A44" s="1"/>
      <c r="B44" s="332" t="s">
        <v>22</v>
      </c>
      <c r="D44" s="37"/>
      <c r="E44" s="37"/>
      <c r="F44" s="61">
        <f>F43/F$42</f>
        <v>0.2024866785079929</v>
      </c>
      <c r="G44" s="62">
        <f>G43/G$42</f>
        <v>0.1504297994269341</v>
      </c>
      <c r="H44" s="37"/>
      <c r="I44" s="1"/>
      <c r="J44" s="1"/>
      <c r="K44" s="1"/>
      <c r="L44" s="1"/>
    </row>
    <row r="45" spans="1:12" x14ac:dyDescent="0.2">
      <c r="A45" s="1"/>
      <c r="B45" s="333" t="s">
        <v>23</v>
      </c>
      <c r="C45" s="87"/>
      <c r="D45" s="85"/>
      <c r="E45" s="85"/>
      <c r="F45" s="53">
        <v>10900000</v>
      </c>
      <c r="G45" s="54">
        <v>10000000</v>
      </c>
      <c r="H45" s="63">
        <v>0.09</v>
      </c>
      <c r="I45" s="1"/>
      <c r="J45" s="1"/>
      <c r="K45" s="1"/>
      <c r="L45" s="1"/>
    </row>
    <row r="46" spans="1:12" x14ac:dyDescent="0.2">
      <c r="A46" s="1"/>
      <c r="B46" s="332" t="s">
        <v>24</v>
      </c>
      <c r="C46" s="37"/>
      <c r="D46" s="37"/>
      <c r="E46" s="37"/>
      <c r="F46" s="52">
        <f>F45/F$42</f>
        <v>0.19360568383658969</v>
      </c>
      <c r="G46" s="17">
        <f>G45/G$42</f>
        <v>0.14326647564469913</v>
      </c>
      <c r="H46" s="14"/>
      <c r="I46" s="1"/>
      <c r="J46" s="1"/>
      <c r="K46" s="1"/>
      <c r="L46" s="1"/>
    </row>
    <row r="47" spans="1:12" x14ac:dyDescent="0.2">
      <c r="A47" s="1"/>
      <c r="B47" s="91"/>
      <c r="C47" s="87"/>
      <c r="D47" s="87"/>
      <c r="E47" s="87"/>
      <c r="F47" s="87"/>
      <c r="G47" s="85"/>
      <c r="H47" s="87"/>
      <c r="I47" s="1"/>
      <c r="J47" s="1"/>
      <c r="K47" s="1"/>
      <c r="L47" s="1"/>
    </row>
    <row r="48" spans="1:12" x14ac:dyDescent="0.2">
      <c r="A48" s="1"/>
      <c r="B48" s="92"/>
      <c r="H48" s="93"/>
      <c r="I48" s="1"/>
      <c r="J48" s="1"/>
      <c r="K48" s="1"/>
      <c r="L48" s="1"/>
    </row>
    <row r="49" spans="1:12" x14ac:dyDescent="0.2">
      <c r="A49" s="1"/>
      <c r="B49" s="64" t="s">
        <v>30</v>
      </c>
      <c r="H49" s="89"/>
      <c r="I49" s="1"/>
      <c r="J49" s="1"/>
      <c r="K49" s="1"/>
      <c r="L49" s="1"/>
    </row>
    <row r="50" spans="1:12" ht="25.5" x14ac:dyDescent="0.2">
      <c r="A50" s="1"/>
      <c r="B50" s="6" t="s">
        <v>25</v>
      </c>
      <c r="C50" s="7" t="s">
        <v>3</v>
      </c>
      <c r="D50" s="8" t="s">
        <v>4</v>
      </c>
      <c r="E50" s="8" t="s">
        <v>5</v>
      </c>
      <c r="F50" s="7" t="s">
        <v>6</v>
      </c>
      <c r="G50" s="8" t="s">
        <v>7</v>
      </c>
      <c r="H50" s="8" t="s">
        <v>5</v>
      </c>
      <c r="I50" s="1"/>
      <c r="J50" s="1"/>
      <c r="K50" s="1"/>
      <c r="L50" s="1"/>
    </row>
    <row r="51" spans="1:12" x14ac:dyDescent="0.2">
      <c r="A51" s="1"/>
      <c r="B51" s="9" t="s">
        <v>31</v>
      </c>
      <c r="C51" s="42">
        <v>44000000</v>
      </c>
      <c r="D51" s="43">
        <v>44000000</v>
      </c>
      <c r="E51" s="65">
        <v>0</v>
      </c>
      <c r="F51" s="42">
        <v>85400000</v>
      </c>
      <c r="G51" s="43">
        <v>90300000</v>
      </c>
      <c r="H51" s="65">
        <v>-0.05</v>
      </c>
      <c r="I51" s="1"/>
      <c r="J51" s="1"/>
      <c r="K51" s="1"/>
      <c r="L51" s="1"/>
    </row>
    <row r="52" spans="1:12" x14ac:dyDescent="0.2">
      <c r="A52" s="1"/>
      <c r="B52" s="327" t="s">
        <v>32</v>
      </c>
      <c r="C52" s="328">
        <v>33600000</v>
      </c>
      <c r="D52" s="329">
        <v>29900000</v>
      </c>
      <c r="E52" s="330">
        <v>0.12</v>
      </c>
      <c r="F52" s="328">
        <v>65800000</v>
      </c>
      <c r="G52" s="329">
        <v>58300000</v>
      </c>
      <c r="H52" s="330">
        <v>0.13</v>
      </c>
      <c r="I52" s="1"/>
      <c r="J52" s="1"/>
      <c r="K52" s="1"/>
      <c r="L52" s="1"/>
    </row>
    <row r="53" spans="1:12" x14ac:dyDescent="0.2">
      <c r="A53" s="1"/>
      <c r="B53" s="327" t="s">
        <v>33</v>
      </c>
      <c r="C53" s="328">
        <v>11300000</v>
      </c>
      <c r="D53" s="329">
        <v>11300000</v>
      </c>
      <c r="E53" s="330">
        <v>0</v>
      </c>
      <c r="F53" s="328">
        <v>21500000</v>
      </c>
      <c r="G53" s="329">
        <v>26200000</v>
      </c>
      <c r="H53" s="330">
        <v>-0.18</v>
      </c>
      <c r="I53" s="1"/>
      <c r="J53" s="1"/>
      <c r="K53" s="1"/>
      <c r="L53" s="1"/>
    </row>
    <row r="54" spans="1:12" x14ac:dyDescent="0.2">
      <c r="A54" s="1"/>
      <c r="B54" s="70" t="s">
        <v>34</v>
      </c>
      <c r="C54" s="67">
        <v>16200000</v>
      </c>
      <c r="D54" s="71">
        <v>13300000</v>
      </c>
      <c r="E54" s="72">
        <v>0.21</v>
      </c>
      <c r="F54" s="67">
        <v>31500000</v>
      </c>
      <c r="G54" s="71">
        <v>31700000</v>
      </c>
      <c r="H54" s="72">
        <v>0</v>
      </c>
      <c r="I54" s="1"/>
      <c r="J54" s="1"/>
      <c r="K54" s="1"/>
      <c r="L54" s="1"/>
    </row>
    <row r="55" spans="1:12" x14ac:dyDescent="0.2">
      <c r="A55" s="1"/>
      <c r="B55" s="31" t="s">
        <v>30</v>
      </c>
      <c r="C55" s="32">
        <v>105000000</v>
      </c>
      <c r="D55" s="33">
        <v>98500000</v>
      </c>
      <c r="E55" s="68">
        <v>7.0000000000000007E-2</v>
      </c>
      <c r="F55" s="32">
        <v>204300000</v>
      </c>
      <c r="G55" s="33">
        <v>206500000</v>
      </c>
      <c r="H55" s="69">
        <v>-0.01</v>
      </c>
      <c r="I55" s="1"/>
      <c r="J55" s="1"/>
      <c r="K55" s="1"/>
      <c r="L55" s="1"/>
    </row>
    <row r="56" spans="1:12" x14ac:dyDescent="0.2">
      <c r="A56" s="1"/>
      <c r="B56" s="70" t="s">
        <v>35</v>
      </c>
      <c r="C56" s="67">
        <v>18800000</v>
      </c>
      <c r="D56" s="71">
        <v>71500000</v>
      </c>
      <c r="E56" s="72">
        <v>-0.74</v>
      </c>
      <c r="F56" s="67">
        <v>40300000</v>
      </c>
      <c r="G56" s="71">
        <v>143800000</v>
      </c>
      <c r="H56" s="72">
        <v>-0.72</v>
      </c>
      <c r="I56" s="1"/>
      <c r="J56" s="1"/>
      <c r="K56" s="1"/>
      <c r="L56" s="1"/>
    </row>
    <row r="57" spans="1:12" x14ac:dyDescent="0.2">
      <c r="A57" s="1"/>
      <c r="B57" s="18" t="s">
        <v>36</v>
      </c>
      <c r="C57" s="47">
        <v>123800000</v>
      </c>
      <c r="D57" s="48">
        <v>170000000</v>
      </c>
      <c r="E57" s="21">
        <v>-0.27</v>
      </c>
      <c r="F57" s="47">
        <v>244500000</v>
      </c>
      <c r="G57" s="48">
        <v>350300000</v>
      </c>
      <c r="H57" s="22">
        <v>-0.3</v>
      </c>
      <c r="I57" s="1"/>
      <c r="J57" s="1"/>
      <c r="K57" s="1"/>
      <c r="L57" s="1"/>
    </row>
    <row r="58" spans="1:12" x14ac:dyDescent="0.2">
      <c r="A58" s="1"/>
      <c r="B58" s="94"/>
      <c r="C58" s="90"/>
      <c r="D58" s="90"/>
      <c r="E58" s="90"/>
      <c r="F58" s="90"/>
      <c r="G58" s="90"/>
      <c r="H58" s="90"/>
      <c r="I58" s="1"/>
      <c r="J58" s="1"/>
      <c r="K58" s="1"/>
      <c r="L58" s="1"/>
    </row>
    <row r="59" spans="1:12" x14ac:dyDescent="0.2">
      <c r="A59" s="1"/>
      <c r="B59" s="92"/>
      <c r="H59" s="93"/>
      <c r="I59" s="1"/>
      <c r="J59" s="1"/>
      <c r="K59" s="1"/>
      <c r="L59" s="1"/>
    </row>
    <row r="60" spans="1:12" x14ac:dyDescent="0.2">
      <c r="A60" s="1"/>
      <c r="B60" s="5" t="s">
        <v>37</v>
      </c>
      <c r="C60" s="78"/>
      <c r="D60" s="78"/>
      <c r="E60" s="1"/>
      <c r="F60" s="1"/>
      <c r="G60" s="1"/>
      <c r="H60" s="1"/>
      <c r="I60" s="1"/>
      <c r="J60" s="1"/>
      <c r="K60" s="1"/>
      <c r="L60" s="1"/>
    </row>
    <row r="61" spans="1:12" x14ac:dyDescent="0.2">
      <c r="A61" s="1"/>
      <c r="B61" s="6" t="s">
        <v>25</v>
      </c>
      <c r="C61" s="370">
        <v>44377</v>
      </c>
      <c r="D61" s="371">
        <v>44196</v>
      </c>
      <c r="E61" s="1"/>
      <c r="F61" s="1"/>
      <c r="G61" s="1"/>
      <c r="H61" s="1"/>
      <c r="I61" s="1"/>
      <c r="J61" s="1"/>
      <c r="K61" s="1"/>
      <c r="L61" s="1"/>
    </row>
    <row r="62" spans="1:12" x14ac:dyDescent="0.2">
      <c r="A62" s="1"/>
      <c r="B62" s="49" t="s">
        <v>38</v>
      </c>
      <c r="C62" s="73">
        <v>365600000</v>
      </c>
      <c r="D62" s="43">
        <v>351700000</v>
      </c>
      <c r="E62" s="1"/>
      <c r="F62" s="1"/>
      <c r="G62" s="1"/>
      <c r="H62" s="1"/>
      <c r="I62" s="1"/>
      <c r="J62" s="1"/>
      <c r="K62" s="1"/>
      <c r="L62" s="1"/>
    </row>
    <row r="63" spans="1:12" x14ac:dyDescent="0.2">
      <c r="A63" s="1"/>
      <c r="B63" s="1" t="s">
        <v>39</v>
      </c>
      <c r="C63" s="66">
        <v>11100000</v>
      </c>
      <c r="D63" s="74">
        <v>34900000</v>
      </c>
      <c r="E63" s="1"/>
      <c r="F63" s="1"/>
      <c r="G63" s="1"/>
      <c r="H63" s="1"/>
      <c r="I63" s="1"/>
      <c r="J63" s="1"/>
      <c r="K63" s="1"/>
      <c r="L63" s="1"/>
    </row>
    <row r="64" spans="1:12" x14ac:dyDescent="0.2">
      <c r="A64" s="1"/>
      <c r="B64" s="44" t="s">
        <v>9</v>
      </c>
      <c r="C64" s="67">
        <v>30300000</v>
      </c>
      <c r="D64" s="46">
        <v>39700000</v>
      </c>
      <c r="E64" s="1"/>
      <c r="F64" s="1"/>
      <c r="G64" s="1"/>
      <c r="H64" s="1"/>
      <c r="I64" s="1"/>
      <c r="J64" s="1"/>
      <c r="K64" s="1"/>
      <c r="L64" s="1"/>
    </row>
    <row r="65" spans="1:12" x14ac:dyDescent="0.2">
      <c r="A65" s="1"/>
      <c r="B65" s="31" t="s">
        <v>40</v>
      </c>
      <c r="C65" s="32">
        <v>407000000</v>
      </c>
      <c r="D65" s="33">
        <v>426300000</v>
      </c>
      <c r="E65" s="1"/>
      <c r="F65" s="1"/>
      <c r="G65" s="1"/>
      <c r="H65" s="1"/>
      <c r="I65" s="1"/>
      <c r="J65" s="1"/>
      <c r="K65" s="1"/>
      <c r="L65" s="1"/>
    </row>
    <row r="66" spans="1:12" x14ac:dyDescent="0.2">
      <c r="A66" s="1"/>
      <c r="B66" s="70" t="s">
        <v>41</v>
      </c>
      <c r="C66" s="67">
        <v>29700000</v>
      </c>
      <c r="D66" s="71">
        <v>22600000</v>
      </c>
      <c r="E66" s="1"/>
      <c r="F66" s="1"/>
      <c r="G66" s="1"/>
      <c r="H66" s="1"/>
      <c r="I66" s="1"/>
      <c r="J66" s="1"/>
      <c r="K66" s="1"/>
      <c r="L66" s="1"/>
    </row>
    <row r="67" spans="1:12" x14ac:dyDescent="0.2">
      <c r="A67" s="1"/>
      <c r="B67" s="18" t="s">
        <v>37</v>
      </c>
      <c r="C67" s="47">
        <v>377300000</v>
      </c>
      <c r="D67" s="48">
        <v>403700000</v>
      </c>
      <c r="G67" s="93"/>
      <c r="H67" s="93"/>
      <c r="I67" s="1"/>
      <c r="J67" s="1"/>
      <c r="K67" s="1"/>
      <c r="L67" s="1"/>
    </row>
    <row r="68" spans="1:12" x14ac:dyDescent="0.2">
      <c r="A68" s="1"/>
      <c r="B68" s="94"/>
      <c r="C68" s="90"/>
      <c r="D68" s="90"/>
      <c r="E68" s="1"/>
      <c r="F68" s="1"/>
      <c r="G68" s="1"/>
      <c r="H68" s="1"/>
      <c r="I68" s="1"/>
      <c r="J68" s="1"/>
      <c r="K68" s="1"/>
      <c r="L68" s="1"/>
    </row>
    <row r="70" spans="1:12" x14ac:dyDescent="0.2">
      <c r="B70" s="75" t="s">
        <v>42</v>
      </c>
    </row>
    <row r="71" spans="1:12" x14ac:dyDescent="0.2">
      <c r="A71" s="1"/>
      <c r="B71" s="6" t="s">
        <v>25</v>
      </c>
      <c r="C71" s="7" t="s">
        <v>3</v>
      </c>
      <c r="D71" s="8" t="s">
        <v>4</v>
      </c>
      <c r="E71" s="7" t="s">
        <v>6</v>
      </c>
      <c r="F71" s="8" t="s">
        <v>7</v>
      </c>
      <c r="G71" s="1"/>
      <c r="H71" s="1"/>
      <c r="I71" s="1"/>
      <c r="J71" s="1"/>
      <c r="K71" s="1"/>
      <c r="L71" s="1"/>
    </row>
    <row r="72" spans="1:12" x14ac:dyDescent="0.2">
      <c r="A72" s="1"/>
      <c r="B72" s="9" t="s">
        <v>43</v>
      </c>
      <c r="C72" s="42">
        <v>-13100000</v>
      </c>
      <c r="D72" s="43">
        <v>-52100000</v>
      </c>
      <c r="E72" s="42">
        <v>-13800000</v>
      </c>
      <c r="F72" s="43">
        <v>-36300000</v>
      </c>
      <c r="G72" s="1"/>
      <c r="H72" s="1"/>
      <c r="I72" s="1"/>
      <c r="J72" s="1"/>
      <c r="K72" s="1"/>
      <c r="L72" s="1"/>
    </row>
    <row r="73" spans="1:12" x14ac:dyDescent="0.2">
      <c r="B73" s="76" t="s">
        <v>45</v>
      </c>
      <c r="C73" s="67">
        <v>-2700000</v>
      </c>
      <c r="D73" s="71">
        <v>-1800000</v>
      </c>
      <c r="E73" s="67">
        <v>-5800000</v>
      </c>
      <c r="F73" s="71">
        <v>-4000000</v>
      </c>
    </row>
    <row r="74" spans="1:12" x14ac:dyDescent="0.2">
      <c r="B74" s="18" t="s">
        <v>42</v>
      </c>
      <c r="C74" s="47">
        <v>-15800000</v>
      </c>
      <c r="D74" s="48">
        <v>-54000000</v>
      </c>
      <c r="E74" s="47">
        <v>-19700000</v>
      </c>
      <c r="F74" s="48">
        <v>-40300000</v>
      </c>
    </row>
    <row r="75" spans="1:12" x14ac:dyDescent="0.2">
      <c r="B75" s="94"/>
      <c r="C75" s="90"/>
      <c r="D75" s="90"/>
      <c r="E75" s="90"/>
      <c r="F75" s="90"/>
    </row>
  </sheetData>
  <pageMargins left="0.75" right="0.75" top="1" bottom="1" header="0.5" footer="0.5"/>
  <pageSetup scale="57" orientation="portrait" horizontalDpi="300" verticalDpi="300" r:id="rId1"/>
  <rowBreaks count="1" manualBreakCount="1">
    <brk id="37" max="8" man="1"/>
  </rowBreaks>
  <colBreaks count="1" manualBreakCount="1">
    <brk id="9" max="75" man="1"/>
  </colBreaks>
  <customProperties>
    <customPr name="_pios_id" r:id="rId2"/>
    <customPr name="EpmWorksheetKeyString_GUID" r:id="rId3"/>
  </customPropertie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44"/>
  <sheetViews>
    <sheetView showGridLines="0" showRuler="0" zoomScale="115" zoomScaleNormal="115" workbookViewId="0"/>
  </sheetViews>
  <sheetFormatPr defaultColWidth="13.7109375" defaultRowHeight="12.75" x14ac:dyDescent="0.2"/>
  <cols>
    <col min="1" max="1" width="2.85546875" customWidth="1"/>
    <col min="2" max="2" width="48.42578125" customWidth="1"/>
    <col min="3" max="8" width="8.7109375" customWidth="1"/>
    <col min="9" max="9" width="1.5703125" customWidth="1"/>
    <col min="10" max="10" width="8.7109375" customWidth="1"/>
    <col min="11" max="11" width="2.140625" customWidth="1"/>
    <col min="12" max="12" width="8.7109375" customWidth="1"/>
  </cols>
  <sheetData>
    <row r="1" spans="1:14" x14ac:dyDescent="0.2">
      <c r="A1" s="1"/>
      <c r="B1" s="1"/>
      <c r="C1" s="1"/>
      <c r="D1" s="1"/>
      <c r="E1" s="1"/>
    </row>
    <row r="2" spans="1:14" ht="20.25" x14ac:dyDescent="0.3">
      <c r="A2" s="1"/>
      <c r="B2" s="504" t="s">
        <v>46</v>
      </c>
      <c r="C2" s="504"/>
      <c r="D2" s="504"/>
      <c r="E2" s="504"/>
      <c r="F2" s="504"/>
    </row>
    <row r="3" spans="1:14" x14ac:dyDescent="0.2">
      <c r="A3" s="1"/>
      <c r="B3" s="4" t="str">
        <f>'1. Key figures table'!$B$3</f>
        <v>Second quarter and half year 2021 results</v>
      </c>
      <c r="C3" s="1"/>
      <c r="D3" s="1"/>
      <c r="E3" s="1"/>
    </row>
    <row r="4" spans="1:14" x14ac:dyDescent="0.2">
      <c r="A4" s="1"/>
      <c r="B4" s="77"/>
      <c r="C4" s="1"/>
      <c r="D4" s="1"/>
      <c r="E4" s="1"/>
    </row>
    <row r="5" spans="1:14" x14ac:dyDescent="0.2">
      <c r="A5" s="1"/>
      <c r="B5" s="78"/>
      <c r="C5" s="78"/>
      <c r="D5" s="78"/>
      <c r="E5" s="78"/>
    </row>
    <row r="6" spans="1:14" x14ac:dyDescent="0.2">
      <c r="A6" s="1"/>
      <c r="B6" s="95" t="s">
        <v>47</v>
      </c>
      <c r="C6" s="8" t="s">
        <v>48</v>
      </c>
      <c r="D6" s="8" t="s">
        <v>4</v>
      </c>
      <c r="E6" s="8" t="s">
        <v>49</v>
      </c>
      <c r="F6" s="8" t="s">
        <v>50</v>
      </c>
      <c r="G6" s="8" t="s">
        <v>51</v>
      </c>
      <c r="H6" s="7" t="s">
        <v>3</v>
      </c>
      <c r="J6" s="387" t="s">
        <v>6</v>
      </c>
      <c r="K6" s="96"/>
      <c r="L6" s="403" t="s">
        <v>7</v>
      </c>
    </row>
    <row r="7" spans="1:14" x14ac:dyDescent="0.2">
      <c r="A7" s="1"/>
      <c r="B7" s="97" t="s">
        <v>38</v>
      </c>
      <c r="C7" s="98">
        <v>49788000</v>
      </c>
      <c r="D7" s="98">
        <v>51588000</v>
      </c>
      <c r="E7" s="98">
        <v>65945000</v>
      </c>
      <c r="F7" s="98">
        <v>59843000</v>
      </c>
      <c r="G7" s="98">
        <v>62654000</v>
      </c>
      <c r="H7" s="99">
        <v>60983000</v>
      </c>
      <c r="J7" s="388">
        <v>123637000</v>
      </c>
      <c r="K7" s="100"/>
      <c r="L7" s="404">
        <v>101375000</v>
      </c>
      <c r="N7" s="365"/>
    </row>
    <row r="8" spans="1:14" x14ac:dyDescent="0.2">
      <c r="A8" s="1"/>
      <c r="B8" s="101" t="s">
        <v>39</v>
      </c>
      <c r="C8" s="102">
        <v>41481000</v>
      </c>
      <c r="D8" s="102">
        <v>42211000</v>
      </c>
      <c r="E8" s="102">
        <v>39654000</v>
      </c>
      <c r="F8" s="102">
        <v>41651000</v>
      </c>
      <c r="G8" s="102">
        <v>42142000</v>
      </c>
      <c r="H8" s="103">
        <v>42267000</v>
      </c>
      <c r="J8" s="389">
        <v>84409000</v>
      </c>
      <c r="K8" s="104"/>
      <c r="L8" s="405">
        <v>83692000</v>
      </c>
    </row>
    <row r="9" spans="1:14" x14ac:dyDescent="0.2">
      <c r="A9" s="1"/>
      <c r="B9" s="105" t="s">
        <v>8</v>
      </c>
      <c r="C9" s="106">
        <v>91269000</v>
      </c>
      <c r="D9" s="106">
        <v>93799000</v>
      </c>
      <c r="E9" s="106">
        <v>105599000</v>
      </c>
      <c r="F9" s="106">
        <v>101494000</v>
      </c>
      <c r="G9" s="106">
        <v>104796000</v>
      </c>
      <c r="H9" s="107">
        <v>103250000</v>
      </c>
      <c r="J9" s="390">
        <v>208046000</v>
      </c>
      <c r="K9" s="104"/>
      <c r="L9" s="406">
        <v>185068000</v>
      </c>
    </row>
    <row r="10" spans="1:14" x14ac:dyDescent="0.2">
      <c r="A10" s="1"/>
      <c r="B10" s="44" t="s">
        <v>9</v>
      </c>
      <c r="C10" s="113">
        <v>39928000</v>
      </c>
      <c r="D10" s="113">
        <v>29904000</v>
      </c>
      <c r="E10" s="113">
        <v>42252000</v>
      </c>
      <c r="F10" s="113">
        <v>23940000</v>
      </c>
      <c r="G10" s="113">
        <v>26395000</v>
      </c>
      <c r="H10" s="114">
        <v>29853000</v>
      </c>
      <c r="J10" s="391">
        <v>56248000</v>
      </c>
      <c r="K10" s="141"/>
      <c r="L10" s="407">
        <v>69832000</v>
      </c>
    </row>
    <row r="11" spans="1:14" x14ac:dyDescent="0.2">
      <c r="A11" s="1"/>
      <c r="B11" s="31" t="s">
        <v>10</v>
      </c>
      <c r="C11" s="115">
        <v>131197000</v>
      </c>
      <c r="D11" s="115">
        <v>123703000</v>
      </c>
      <c r="E11" s="115">
        <v>147851000</v>
      </c>
      <c r="F11" s="115">
        <v>125434000</v>
      </c>
      <c r="G11" s="115">
        <v>131191000</v>
      </c>
      <c r="H11" s="116">
        <v>133102000</v>
      </c>
      <c r="J11" s="392">
        <v>264293000</v>
      </c>
      <c r="K11" s="173"/>
      <c r="L11" s="408">
        <v>254899000</v>
      </c>
    </row>
    <row r="12" spans="1:14" x14ac:dyDescent="0.2">
      <c r="A12" s="1"/>
      <c r="B12" s="44" t="s">
        <v>52</v>
      </c>
      <c r="C12" s="113">
        <v>28631000</v>
      </c>
      <c r="D12" s="113">
        <v>17921000</v>
      </c>
      <c r="E12" s="113">
        <v>35861000</v>
      </c>
      <c r="F12" s="113">
        <v>22381000</v>
      </c>
      <c r="G12" s="113">
        <v>24681000</v>
      </c>
      <c r="H12" s="114">
        <v>30367000</v>
      </c>
      <c r="J12" s="391">
        <v>55048000</v>
      </c>
      <c r="K12" s="100"/>
      <c r="L12" s="407">
        <v>46552000</v>
      </c>
    </row>
    <row r="13" spans="1:14" x14ac:dyDescent="0.2">
      <c r="A13" s="1"/>
      <c r="B13" s="31" t="s">
        <v>11</v>
      </c>
      <c r="C13" s="115">
        <v>102566000</v>
      </c>
      <c r="D13" s="115">
        <v>105782000</v>
      </c>
      <c r="E13" s="115">
        <v>111990000</v>
      </c>
      <c r="F13" s="115">
        <v>103053000</v>
      </c>
      <c r="G13" s="115">
        <v>106510000</v>
      </c>
      <c r="H13" s="116">
        <v>102735000</v>
      </c>
      <c r="J13" s="392">
        <v>209245000</v>
      </c>
      <c r="K13" s="104"/>
      <c r="L13" s="408">
        <v>208347000</v>
      </c>
    </row>
    <row r="14" spans="1:14" x14ac:dyDescent="0.2">
      <c r="A14" s="1"/>
      <c r="B14" s="117" t="s">
        <v>12</v>
      </c>
      <c r="C14" s="30">
        <v>0.78</v>
      </c>
      <c r="D14" s="30">
        <v>0.86</v>
      </c>
      <c r="E14" s="30">
        <v>0.76</v>
      </c>
      <c r="F14" s="30">
        <v>0.82000000000000006</v>
      </c>
      <c r="G14" s="30">
        <v>0.81</v>
      </c>
      <c r="H14" s="118">
        <v>0.77</v>
      </c>
      <c r="J14" s="393">
        <v>0.79</v>
      </c>
      <c r="K14" s="100"/>
      <c r="L14" s="409">
        <v>0.82000000000000006</v>
      </c>
    </row>
    <row r="15" spans="1:14" ht="7.5" customHeight="1" x14ac:dyDescent="0.2">
      <c r="A15" s="1"/>
      <c r="B15" s="119"/>
      <c r="C15" s="85"/>
      <c r="D15" s="85"/>
      <c r="E15" s="85"/>
      <c r="F15" s="85"/>
      <c r="G15" s="85"/>
      <c r="H15" s="120"/>
      <c r="J15" s="394"/>
      <c r="K15" s="100"/>
      <c r="L15" s="410"/>
    </row>
    <row r="16" spans="1:14" x14ac:dyDescent="0.2">
      <c r="A16" s="1"/>
      <c r="B16" s="121" t="s">
        <v>31</v>
      </c>
      <c r="C16" s="122">
        <v>108788000</v>
      </c>
      <c r="D16" s="122">
        <v>105828000</v>
      </c>
      <c r="E16" s="122">
        <v>109177000</v>
      </c>
      <c r="F16" s="122">
        <v>106017000</v>
      </c>
      <c r="G16" s="122">
        <v>53268000</v>
      </c>
      <c r="H16" s="123">
        <v>55261000</v>
      </c>
      <c r="J16" s="395">
        <v>108528000</v>
      </c>
      <c r="K16" s="100"/>
      <c r="L16" s="411">
        <v>214616000</v>
      </c>
    </row>
    <row r="17" spans="1:12" x14ac:dyDescent="0.2">
      <c r="A17" s="1"/>
      <c r="B17" s="121" t="s">
        <v>32</v>
      </c>
      <c r="C17" s="122">
        <v>32147000</v>
      </c>
      <c r="D17" s="122">
        <v>33541000</v>
      </c>
      <c r="E17" s="122">
        <v>35271000</v>
      </c>
      <c r="F17" s="122">
        <v>36621000</v>
      </c>
      <c r="G17" s="122">
        <v>34831000</v>
      </c>
      <c r="H17" s="123">
        <v>35839000</v>
      </c>
      <c r="J17" s="395">
        <v>70670000</v>
      </c>
      <c r="K17" s="100"/>
      <c r="L17" s="411">
        <v>65688000</v>
      </c>
    </row>
    <row r="18" spans="1:12" x14ac:dyDescent="0.2">
      <c r="A18" s="1"/>
      <c r="B18" s="121" t="s">
        <v>33</v>
      </c>
      <c r="C18" s="122">
        <v>16161000</v>
      </c>
      <c r="D18" s="122">
        <v>12427000</v>
      </c>
      <c r="E18" s="122">
        <v>13536000</v>
      </c>
      <c r="F18" s="122">
        <v>15432000</v>
      </c>
      <c r="G18" s="122">
        <v>10230000</v>
      </c>
      <c r="H18" s="123">
        <v>11312000</v>
      </c>
      <c r="J18" s="395">
        <v>21542000</v>
      </c>
      <c r="K18" s="100"/>
      <c r="L18" s="411">
        <v>28588000</v>
      </c>
    </row>
    <row r="19" spans="1:12" x14ac:dyDescent="0.2">
      <c r="A19" s="1"/>
      <c r="B19" s="121" t="s">
        <v>34</v>
      </c>
      <c r="C19" s="122">
        <v>23217000</v>
      </c>
      <c r="D19" s="122">
        <v>18184000</v>
      </c>
      <c r="E19" s="122">
        <v>21616000</v>
      </c>
      <c r="F19" s="122">
        <v>23138000</v>
      </c>
      <c r="G19" s="122">
        <v>22421000</v>
      </c>
      <c r="H19" s="123">
        <v>21383000</v>
      </c>
      <c r="J19" s="395">
        <v>43806000</v>
      </c>
      <c r="K19" s="100"/>
      <c r="L19" s="411">
        <v>41400000</v>
      </c>
    </row>
    <row r="20" spans="1:12" x14ac:dyDescent="0.2">
      <c r="A20" s="1"/>
      <c r="B20" s="31" t="s">
        <v>53</v>
      </c>
      <c r="C20" s="115">
        <v>180313000</v>
      </c>
      <c r="D20" s="115">
        <v>169980000</v>
      </c>
      <c r="E20" s="115">
        <v>179600000</v>
      </c>
      <c r="F20" s="115">
        <v>181208000</v>
      </c>
      <c r="G20" s="115">
        <v>120750000</v>
      </c>
      <c r="H20" s="116">
        <v>123795000</v>
      </c>
      <c r="J20" s="392">
        <v>244546000</v>
      </c>
      <c r="K20" s="100"/>
      <c r="L20" s="408">
        <v>350292000</v>
      </c>
    </row>
    <row r="21" spans="1:12" ht="7.5" customHeight="1" x14ac:dyDescent="0.2">
      <c r="A21" s="1"/>
      <c r="B21" s="124"/>
      <c r="C21" s="37"/>
      <c r="D21" s="37"/>
      <c r="E21" s="37"/>
      <c r="F21" s="37"/>
      <c r="G21" s="37"/>
      <c r="H21" s="125"/>
      <c r="J21" s="396"/>
      <c r="K21" s="100"/>
      <c r="L21" s="412"/>
    </row>
    <row r="22" spans="1:12" x14ac:dyDescent="0.2">
      <c r="A22" s="1"/>
      <c r="B22" s="31" t="s">
        <v>54</v>
      </c>
      <c r="C22" s="115">
        <v>-77747000</v>
      </c>
      <c r="D22" s="115">
        <v>-64198000</v>
      </c>
      <c r="E22" s="115">
        <v>-67610000</v>
      </c>
      <c r="F22" s="115">
        <v>-78155000</v>
      </c>
      <c r="G22" s="115">
        <v>-14240000</v>
      </c>
      <c r="H22" s="116">
        <v>-21060000</v>
      </c>
      <c r="J22" s="392">
        <v>-35301000</v>
      </c>
      <c r="K22" s="104"/>
      <c r="L22" s="408">
        <v>-141945000</v>
      </c>
    </row>
    <row r="23" spans="1:12" x14ac:dyDescent="0.2">
      <c r="A23" s="1"/>
      <c r="B23" s="335" t="s">
        <v>55</v>
      </c>
      <c r="C23" s="127">
        <v>-0.59</v>
      </c>
      <c r="D23" s="127">
        <v>-0.52</v>
      </c>
      <c r="E23" s="127">
        <v>-0.46</v>
      </c>
      <c r="F23" s="127">
        <v>-0.62</v>
      </c>
      <c r="G23" s="127">
        <v>-0.11</v>
      </c>
      <c r="H23" s="128">
        <v>-0.16</v>
      </c>
      <c r="J23" s="397">
        <v>-0.13</v>
      </c>
      <c r="K23" s="100"/>
      <c r="L23" s="413">
        <v>-0.56000000000000005</v>
      </c>
    </row>
    <row r="24" spans="1:12" ht="7.5" customHeight="1" x14ac:dyDescent="0.2">
      <c r="A24" s="1"/>
      <c r="B24" s="335"/>
      <c r="C24" s="129"/>
      <c r="D24" s="129"/>
      <c r="E24" s="129"/>
      <c r="F24" s="129"/>
      <c r="G24" s="129"/>
      <c r="H24" s="130"/>
      <c r="J24" s="398"/>
      <c r="K24" s="100"/>
      <c r="L24" s="414"/>
    </row>
    <row r="25" spans="1:12" x14ac:dyDescent="0.2">
      <c r="A25" s="1"/>
      <c r="B25" s="44" t="s">
        <v>35</v>
      </c>
      <c r="C25" s="136">
        <v>72305000</v>
      </c>
      <c r="D25" s="136">
        <v>71511000</v>
      </c>
      <c r="E25" s="136">
        <v>71465000</v>
      </c>
      <c r="F25" s="136">
        <v>70328000</v>
      </c>
      <c r="G25" s="136">
        <v>21520000</v>
      </c>
      <c r="H25" s="114">
        <v>18756000</v>
      </c>
      <c r="J25" s="391">
        <v>40276000</v>
      </c>
      <c r="K25" s="141"/>
      <c r="L25" s="407">
        <v>143816000</v>
      </c>
    </row>
    <row r="26" spans="1:12" x14ac:dyDescent="0.2">
      <c r="A26" s="1"/>
      <c r="B26" s="77" t="s">
        <v>13</v>
      </c>
      <c r="C26" s="131">
        <v>-5442000</v>
      </c>
      <c r="D26" s="131">
        <v>7313000</v>
      </c>
      <c r="E26" s="131">
        <v>3855000</v>
      </c>
      <c r="F26" s="131">
        <v>-7827000</v>
      </c>
      <c r="G26" s="131">
        <v>7280000</v>
      </c>
      <c r="H26" s="132">
        <v>-2304000</v>
      </c>
      <c r="J26" s="399">
        <v>4975000</v>
      </c>
      <c r="K26" s="104"/>
      <c r="L26" s="415">
        <v>1871000</v>
      </c>
    </row>
    <row r="27" spans="1:12" x14ac:dyDescent="0.2">
      <c r="A27" s="1"/>
      <c r="B27" s="133" t="s">
        <v>14</v>
      </c>
      <c r="C27" s="127">
        <v>-0.04</v>
      </c>
      <c r="D27" s="127">
        <v>0.06</v>
      </c>
      <c r="E27" s="127">
        <v>0.03</v>
      </c>
      <c r="F27" s="127">
        <v>-0.06</v>
      </c>
      <c r="G27" s="127">
        <v>0.06</v>
      </c>
      <c r="H27" s="128">
        <v>-0.02</v>
      </c>
      <c r="J27" s="397">
        <v>0.02</v>
      </c>
      <c r="K27" s="100"/>
      <c r="L27" s="413">
        <v>0.01</v>
      </c>
    </row>
    <row r="28" spans="1:12" ht="7.5" customHeight="1" x14ac:dyDescent="0.2">
      <c r="A28" s="1"/>
      <c r="B28" s="121"/>
      <c r="C28" s="134"/>
      <c r="D28" s="134"/>
      <c r="E28" s="134"/>
      <c r="F28" s="134"/>
      <c r="G28" s="134"/>
      <c r="H28" s="135"/>
      <c r="J28" s="400"/>
      <c r="K28" s="100"/>
      <c r="L28" s="416"/>
    </row>
    <row r="29" spans="1:12" x14ac:dyDescent="0.2">
      <c r="A29" s="1"/>
      <c r="B29" s="44" t="s">
        <v>56</v>
      </c>
      <c r="C29" s="136">
        <v>5079000</v>
      </c>
      <c r="D29" s="136">
        <v>-2457000</v>
      </c>
      <c r="E29" s="136">
        <v>-3716000</v>
      </c>
      <c r="F29" s="136">
        <v>-6213000</v>
      </c>
      <c r="G29" s="136">
        <v>4400000</v>
      </c>
      <c r="H29" s="114">
        <v>-1764000</v>
      </c>
      <c r="J29" s="391">
        <v>2638000</v>
      </c>
      <c r="K29" s="100"/>
      <c r="L29" s="407">
        <v>2622000</v>
      </c>
    </row>
    <row r="30" spans="1:12" x14ac:dyDescent="0.2">
      <c r="A30" s="1"/>
      <c r="B30" s="31" t="s">
        <v>57</v>
      </c>
      <c r="C30" s="137">
        <v>-72668000</v>
      </c>
      <c r="D30" s="137">
        <v>-66655000</v>
      </c>
      <c r="E30" s="137">
        <v>-71326000</v>
      </c>
      <c r="F30" s="137">
        <v>-84368000</v>
      </c>
      <c r="G30" s="137">
        <v>-9840000</v>
      </c>
      <c r="H30" s="116">
        <v>-22824000</v>
      </c>
      <c r="J30" s="392">
        <v>-32663000</v>
      </c>
      <c r="K30" s="100"/>
      <c r="L30" s="408">
        <v>-139323000</v>
      </c>
    </row>
    <row r="31" spans="1:12" x14ac:dyDescent="0.2">
      <c r="A31" s="1"/>
      <c r="B31" s="138"/>
      <c r="C31" s="139"/>
      <c r="D31" s="139"/>
      <c r="E31" s="139"/>
      <c r="F31" s="139"/>
      <c r="G31" s="139"/>
      <c r="H31" s="140"/>
      <c r="J31" s="401"/>
      <c r="K31" s="100"/>
      <c r="L31" s="417"/>
    </row>
    <row r="32" spans="1:12" x14ac:dyDescent="0.2">
      <c r="A32" s="1"/>
      <c r="B32" s="44" t="s">
        <v>58</v>
      </c>
      <c r="C32" s="136">
        <v>9915000</v>
      </c>
      <c r="D32" s="136">
        <v>4640000</v>
      </c>
      <c r="E32" s="136">
        <v>4358000</v>
      </c>
      <c r="F32" s="136">
        <v>18465000</v>
      </c>
      <c r="G32" s="136">
        <v>-1641000</v>
      </c>
      <c r="H32" s="114">
        <v>-791000</v>
      </c>
      <c r="J32" s="391">
        <v>-2432000</v>
      </c>
      <c r="K32" s="104"/>
      <c r="L32" s="407">
        <v>14556000</v>
      </c>
    </row>
    <row r="33" spans="1:12" ht="15" customHeight="1" thickBot="1" x14ac:dyDescent="0.25">
      <c r="A33" s="1"/>
      <c r="B33" s="419" t="s">
        <v>216</v>
      </c>
      <c r="C33" s="382">
        <v>-62753000</v>
      </c>
      <c r="D33" s="382">
        <v>-62015000</v>
      </c>
      <c r="E33" s="382">
        <v>-66968000</v>
      </c>
      <c r="F33" s="382">
        <v>-65903000</v>
      </c>
      <c r="G33" s="382">
        <v>-11481000</v>
      </c>
      <c r="H33" s="180">
        <v>-23615000</v>
      </c>
      <c r="I33" s="92"/>
      <c r="J33" s="402">
        <v>-35095000</v>
      </c>
      <c r="K33" s="141"/>
      <c r="L33" s="418">
        <v>-124767000</v>
      </c>
    </row>
    <row r="34" spans="1:12" x14ac:dyDescent="0.2">
      <c r="A34" s="1"/>
      <c r="B34" s="505" t="s">
        <v>59</v>
      </c>
      <c r="C34" s="505"/>
      <c r="D34" s="505"/>
      <c r="E34" s="505"/>
      <c r="F34" s="505"/>
      <c r="G34" s="505"/>
      <c r="H34" s="505"/>
    </row>
    <row r="35" spans="1:12" x14ac:dyDescent="0.2">
      <c r="A35" s="1"/>
      <c r="B35" s="77"/>
      <c r="C35" s="143"/>
      <c r="D35" s="143"/>
      <c r="E35" s="143"/>
      <c r="F35" s="143"/>
      <c r="G35" s="143"/>
      <c r="H35" s="336"/>
      <c r="I35" s="337"/>
      <c r="J35" s="336"/>
      <c r="K35" s="337"/>
      <c r="L35" s="336"/>
    </row>
    <row r="36" spans="1:12" x14ac:dyDescent="0.2">
      <c r="A36" s="1"/>
      <c r="B36" s="144" t="s">
        <v>60</v>
      </c>
      <c r="C36" s="145"/>
      <c r="D36" s="145"/>
      <c r="E36" s="145"/>
      <c r="F36" s="145"/>
      <c r="G36" s="145"/>
      <c r="H36" s="338"/>
      <c r="I36" s="337"/>
      <c r="J36" s="338"/>
      <c r="K36" s="337"/>
      <c r="L36" s="338"/>
    </row>
    <row r="37" spans="1:12" x14ac:dyDescent="0.2">
      <c r="A37" s="1"/>
      <c r="B37" s="146" t="s">
        <v>61</v>
      </c>
      <c r="C37" s="147">
        <v>131690000</v>
      </c>
      <c r="D37" s="147">
        <v>130107000</v>
      </c>
      <c r="E37" s="147">
        <v>130220000</v>
      </c>
      <c r="F37" s="147">
        <v>130237000</v>
      </c>
      <c r="G37" s="147">
        <v>129716000</v>
      </c>
      <c r="H37" s="148">
        <v>127335000</v>
      </c>
      <c r="J37" s="148">
        <v>128519000</v>
      </c>
      <c r="K37" s="141"/>
      <c r="L37" s="149">
        <v>130898000</v>
      </c>
    </row>
    <row r="38" spans="1:12" ht="13.5" thickBot="1" x14ac:dyDescent="0.25">
      <c r="A38" s="1"/>
      <c r="B38" s="150" t="s">
        <v>62</v>
      </c>
      <c r="C38" s="151">
        <v>133754000</v>
      </c>
      <c r="D38" s="151">
        <v>132198000</v>
      </c>
      <c r="E38" s="151">
        <v>130978000</v>
      </c>
      <c r="F38" s="151">
        <v>131162000</v>
      </c>
      <c r="G38" s="151">
        <v>131194000</v>
      </c>
      <c r="H38" s="109">
        <v>128476000</v>
      </c>
      <c r="J38" s="109">
        <v>129926000</v>
      </c>
      <c r="K38" s="141"/>
      <c r="L38" s="110">
        <v>119278000</v>
      </c>
    </row>
    <row r="39" spans="1:12" x14ac:dyDescent="0.2">
      <c r="A39" s="1"/>
      <c r="B39" s="49"/>
      <c r="C39" s="90"/>
      <c r="D39" s="90"/>
      <c r="E39" s="90"/>
      <c r="F39" s="90"/>
      <c r="G39" s="90"/>
      <c r="H39" s="152"/>
      <c r="J39" s="152"/>
      <c r="K39" s="141"/>
      <c r="L39" s="153"/>
    </row>
    <row r="40" spans="1:12" x14ac:dyDescent="0.2">
      <c r="A40" s="1"/>
      <c r="B40" s="144" t="s">
        <v>63</v>
      </c>
      <c r="C40" s="145"/>
      <c r="D40" s="145"/>
      <c r="E40" s="145"/>
      <c r="F40" s="145"/>
      <c r="G40" s="145"/>
      <c r="H40" s="125"/>
      <c r="J40" s="125"/>
      <c r="K40" s="141"/>
      <c r="L40" s="126"/>
    </row>
    <row r="41" spans="1:12" x14ac:dyDescent="0.2">
      <c r="A41" s="1"/>
      <c r="B41" s="146" t="s">
        <v>61</v>
      </c>
      <c r="C41" s="154">
        <v>-0.48</v>
      </c>
      <c r="D41" s="154">
        <v>-0.48</v>
      </c>
      <c r="E41" s="154">
        <v>-0.51</v>
      </c>
      <c r="F41" s="154">
        <v>-0.51</v>
      </c>
      <c r="G41" s="154">
        <v>-0.09</v>
      </c>
      <c r="H41" s="155">
        <v>-0.19</v>
      </c>
      <c r="J41" s="155">
        <v>-0.27</v>
      </c>
      <c r="K41" s="141"/>
      <c r="L41" s="156">
        <v>-0.95</v>
      </c>
    </row>
    <row r="42" spans="1:12" ht="15" thickBot="1" x14ac:dyDescent="0.25">
      <c r="A42" s="1"/>
      <c r="B42" s="150" t="s">
        <v>64</v>
      </c>
      <c r="C42" s="157">
        <v>-0.48</v>
      </c>
      <c r="D42" s="157">
        <v>-0.48</v>
      </c>
      <c r="E42" s="157">
        <v>-0.51</v>
      </c>
      <c r="F42" s="157">
        <v>-0.51</v>
      </c>
      <c r="G42" s="157">
        <v>-0.09</v>
      </c>
      <c r="H42" s="158">
        <v>-0.19</v>
      </c>
      <c r="J42" s="158">
        <v>-0.27</v>
      </c>
      <c r="K42" s="141"/>
      <c r="L42" s="159">
        <v>-0.95</v>
      </c>
    </row>
    <row r="43" spans="1:12" x14ac:dyDescent="0.2">
      <c r="A43" s="1"/>
      <c r="B43" s="506" t="s">
        <v>65</v>
      </c>
      <c r="C43" s="506"/>
      <c r="D43" s="506"/>
      <c r="E43" s="506"/>
      <c r="F43" s="506"/>
      <c r="G43" s="506"/>
      <c r="H43" s="506"/>
      <c r="I43" s="506"/>
      <c r="J43" s="506"/>
    </row>
    <row r="44" spans="1:12" x14ac:dyDescent="0.2">
      <c r="A44" s="1"/>
      <c r="B44" s="503"/>
      <c r="C44" s="503"/>
      <c r="D44" s="503"/>
      <c r="E44" s="503"/>
      <c r="F44" s="503"/>
      <c r="G44" s="503"/>
      <c r="H44" s="503"/>
    </row>
  </sheetData>
  <mergeCells count="3">
    <mergeCell ref="B2:F2"/>
    <mergeCell ref="B34:H34"/>
    <mergeCell ref="B43:J43"/>
  </mergeCells>
  <pageMargins left="0.75" right="0.75" top="1" bottom="1" header="0.5" footer="0.5"/>
  <pageSetup scale="49" orientation="portrait" horizontalDpi="300" verticalDpi="300" r:id="rId1"/>
  <rowBreaks count="1" manualBreakCount="1">
    <brk id="34" max="16383" man="1"/>
  </rowBreaks>
  <customProperties>
    <customPr name="_pios_id" r:id="rId2"/>
    <customPr name="EpmWorksheetKeyString_GUID" r:id="rId3"/>
  </customPropertie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21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54" customWidth="1"/>
    <col min="3" max="6" width="10.28515625" customWidth="1"/>
  </cols>
  <sheetData>
    <row r="1" spans="1:6" x14ac:dyDescent="0.2">
      <c r="A1" s="1"/>
      <c r="B1" s="1"/>
      <c r="C1" s="1"/>
      <c r="D1" s="1"/>
      <c r="E1" s="1"/>
      <c r="F1" s="1"/>
    </row>
    <row r="2" spans="1:6" ht="20.25" x14ac:dyDescent="0.3">
      <c r="A2" s="1"/>
      <c r="B2" s="504" t="s">
        <v>46</v>
      </c>
      <c r="C2" s="504"/>
      <c r="D2" s="504"/>
      <c r="E2" s="504"/>
      <c r="F2" s="504"/>
    </row>
    <row r="3" spans="1:6" x14ac:dyDescent="0.2">
      <c r="A3" s="1"/>
      <c r="B3" s="4" t="str">
        <f>'1. Key figures table'!$B$3</f>
        <v>Second quarter and half year 2021 results</v>
      </c>
      <c r="C3" s="1"/>
      <c r="D3" s="1"/>
      <c r="E3" s="1"/>
      <c r="F3" s="1"/>
    </row>
    <row r="4" spans="1:6" x14ac:dyDescent="0.2">
      <c r="A4" s="1"/>
      <c r="B4" s="5"/>
      <c r="C4" s="78"/>
      <c r="D4" s="78"/>
      <c r="E4" s="78"/>
      <c r="F4" s="78"/>
    </row>
    <row r="5" spans="1:6" x14ac:dyDescent="0.2">
      <c r="A5" s="92"/>
      <c r="B5" s="6" t="s">
        <v>47</v>
      </c>
      <c r="C5" s="7" t="s">
        <v>3</v>
      </c>
      <c r="D5" s="8" t="s">
        <v>213</v>
      </c>
      <c r="E5" s="7" t="s">
        <v>214</v>
      </c>
      <c r="F5" s="8" t="s">
        <v>215</v>
      </c>
    </row>
    <row r="6" spans="1:6" x14ac:dyDescent="0.2">
      <c r="A6" s="1"/>
      <c r="B6" s="23" t="s">
        <v>67</v>
      </c>
      <c r="C6" s="99">
        <v>-23615000</v>
      </c>
      <c r="D6" s="98">
        <v>-62015000</v>
      </c>
      <c r="E6" s="99">
        <v>-35095000</v>
      </c>
      <c r="F6" s="98">
        <v>-124767000</v>
      </c>
    </row>
    <row r="7" spans="1:6" x14ac:dyDescent="0.2">
      <c r="A7" s="1"/>
      <c r="B7" s="121"/>
      <c r="C7" s="135"/>
      <c r="D7" s="134"/>
      <c r="E7" s="135"/>
      <c r="F7" s="134"/>
    </row>
    <row r="8" spans="1:6" ht="14.25" x14ac:dyDescent="0.2">
      <c r="A8" s="1"/>
      <c r="B8" s="339" t="s">
        <v>200</v>
      </c>
      <c r="C8" s="170"/>
      <c r="D8" s="182"/>
      <c r="E8" s="170"/>
      <c r="F8" s="182"/>
    </row>
    <row r="9" spans="1:6" x14ac:dyDescent="0.2">
      <c r="A9" s="1"/>
      <c r="B9" s="173" t="s">
        <v>68</v>
      </c>
      <c r="C9" s="135"/>
      <c r="D9" s="134"/>
      <c r="E9" s="135"/>
      <c r="F9" s="134"/>
    </row>
    <row r="10" spans="1:6" x14ac:dyDescent="0.2">
      <c r="A10" s="1"/>
      <c r="B10" s="141" t="s">
        <v>69</v>
      </c>
      <c r="C10" s="123">
        <v>2768000</v>
      </c>
      <c r="D10" s="122">
        <v>775000</v>
      </c>
      <c r="E10" s="123">
        <v>4403000</v>
      </c>
      <c r="F10" s="122">
        <v>-2755000</v>
      </c>
    </row>
    <row r="11" spans="1:6" x14ac:dyDescent="0.2">
      <c r="A11" s="1"/>
      <c r="C11" s="135"/>
      <c r="D11" s="134"/>
      <c r="E11" s="135"/>
      <c r="F11" s="134"/>
    </row>
    <row r="12" spans="1:6" x14ac:dyDescent="0.2">
      <c r="A12" s="1"/>
      <c r="B12" s="173" t="s">
        <v>70</v>
      </c>
      <c r="C12" s="135"/>
      <c r="D12" s="134"/>
      <c r="E12" s="135"/>
      <c r="F12" s="134"/>
    </row>
    <row r="13" spans="1:6" x14ac:dyDescent="0.2">
      <c r="A13" s="1"/>
      <c r="B13" s="141" t="s">
        <v>71</v>
      </c>
      <c r="C13" s="123">
        <v>-318000</v>
      </c>
      <c r="D13" s="122">
        <v>1320000</v>
      </c>
      <c r="E13" s="123">
        <v>2003000</v>
      </c>
      <c r="F13" s="122">
        <v>-3995000</v>
      </c>
    </row>
    <row r="14" spans="1:6" x14ac:dyDescent="0.2">
      <c r="A14" s="1"/>
      <c r="B14" s="174" t="s">
        <v>72</v>
      </c>
      <c r="C14" s="175"/>
      <c r="D14" s="176">
        <v>-297000</v>
      </c>
      <c r="E14" s="175"/>
      <c r="F14" s="176">
        <v>-6683000</v>
      </c>
    </row>
    <row r="15" spans="1:6" x14ac:dyDescent="0.2">
      <c r="A15" s="1"/>
      <c r="B15" s="177" t="s">
        <v>73</v>
      </c>
      <c r="C15" s="178">
        <v>2450000</v>
      </c>
      <c r="D15" s="179">
        <v>1798000</v>
      </c>
      <c r="E15" s="178">
        <v>6406000</v>
      </c>
      <c r="F15" s="179">
        <v>-13433000</v>
      </c>
    </row>
    <row r="16" spans="1:6" x14ac:dyDescent="0.2">
      <c r="A16" s="1"/>
      <c r="B16" s="44"/>
      <c r="C16" s="125"/>
      <c r="D16" s="37"/>
      <c r="E16" s="125"/>
      <c r="F16" s="37"/>
    </row>
    <row r="17" spans="1:6" ht="14.25" x14ac:dyDescent="0.2">
      <c r="A17" s="1"/>
      <c r="B17" s="340" t="s">
        <v>201</v>
      </c>
      <c r="C17" s="180">
        <v>-21165000</v>
      </c>
      <c r="D17" s="181">
        <v>-60217000</v>
      </c>
      <c r="E17" s="180">
        <v>-28689000</v>
      </c>
      <c r="F17" s="181">
        <v>-138200000</v>
      </c>
    </row>
    <row r="18" spans="1:6" x14ac:dyDescent="0.2">
      <c r="A18" s="1"/>
      <c r="B18" s="507" t="s">
        <v>202</v>
      </c>
      <c r="C18" s="507"/>
      <c r="D18" s="507"/>
      <c r="E18" s="507"/>
      <c r="F18" s="507"/>
    </row>
    <row r="19" spans="1:6" x14ac:dyDescent="0.2">
      <c r="A19" s="1"/>
      <c r="B19" s="507" t="s">
        <v>203</v>
      </c>
      <c r="C19" s="507"/>
      <c r="D19" s="507"/>
      <c r="E19" s="507"/>
      <c r="F19" s="507"/>
    </row>
    <row r="20" spans="1:6" x14ac:dyDescent="0.2">
      <c r="A20" s="1"/>
      <c r="E20" s="341"/>
      <c r="F20" s="341"/>
    </row>
    <row r="21" spans="1:6" x14ac:dyDescent="0.2">
      <c r="A21" s="1"/>
      <c r="B21" s="1"/>
      <c r="C21" s="1"/>
      <c r="D21" s="1"/>
      <c r="E21" s="1"/>
      <c r="F21" s="1"/>
    </row>
  </sheetData>
  <mergeCells count="3">
    <mergeCell ref="B18:F18"/>
    <mergeCell ref="B19:F19"/>
    <mergeCell ref="B2:F2"/>
  </mergeCells>
  <pageMargins left="0.75" right="0.75" top="1" bottom="1" header="0.5" footer="0.5"/>
  <pageSetup scale="70" orientation="portrait" horizontalDpi="300" verticalDpi="300" r:id="rId1"/>
  <customProperties>
    <customPr name="_pios_id" r:id="rId2"/>
    <customPr name="EpmWorksheetKeyString_GUID" r:id="rId3"/>
  </customPropertie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8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42.7109375" customWidth="1"/>
    <col min="3" max="4" width="9.5703125" customWidth="1"/>
    <col min="5" max="5" width="9.42578125" customWidth="1"/>
    <col min="6" max="6" width="9.7109375" customWidth="1"/>
    <col min="7" max="8" width="9.5703125" customWidth="1"/>
    <col min="9" max="9" width="9.42578125" customWidth="1"/>
  </cols>
  <sheetData>
    <row r="1" spans="1:10" x14ac:dyDescent="0.2">
      <c r="A1" s="1"/>
      <c r="B1" s="1"/>
      <c r="C1" s="1"/>
      <c r="D1" s="1"/>
      <c r="E1" s="1"/>
      <c r="F1" s="1"/>
    </row>
    <row r="2" spans="1:10" ht="20.25" x14ac:dyDescent="0.3">
      <c r="A2" s="1"/>
      <c r="B2" s="504" t="s">
        <v>74</v>
      </c>
      <c r="C2" s="504"/>
      <c r="D2" s="504"/>
      <c r="E2" s="504"/>
      <c r="F2" s="1"/>
    </row>
    <row r="3" spans="1:10" x14ac:dyDescent="0.2">
      <c r="A3" s="1"/>
      <c r="B3" s="183" t="str">
        <f>'1. Key figures table'!$B$3</f>
        <v>Second quarter and half year 2021 results</v>
      </c>
      <c r="C3" s="1"/>
      <c r="D3" s="1"/>
      <c r="E3" s="1"/>
      <c r="F3" s="1"/>
    </row>
    <row r="4" spans="1:10" x14ac:dyDescent="0.2">
      <c r="A4" s="1"/>
      <c r="B4" s="5"/>
      <c r="C4" s="78"/>
      <c r="D4" s="78"/>
      <c r="E4" s="78"/>
      <c r="F4" s="78"/>
    </row>
    <row r="5" spans="1:10" x14ac:dyDescent="0.2">
      <c r="A5" s="92"/>
      <c r="B5" s="184" t="s">
        <v>47</v>
      </c>
      <c r="C5" s="185" t="s">
        <v>75</v>
      </c>
      <c r="D5" s="185" t="s">
        <v>76</v>
      </c>
      <c r="E5" s="185" t="s">
        <v>77</v>
      </c>
      <c r="F5" s="185" t="s">
        <v>78</v>
      </c>
      <c r="G5" s="185" t="s">
        <v>79</v>
      </c>
      <c r="H5" s="185" t="s">
        <v>80</v>
      </c>
      <c r="I5" s="186" t="s">
        <v>81</v>
      </c>
      <c r="J5" s="141"/>
    </row>
    <row r="6" spans="1:10" x14ac:dyDescent="0.2">
      <c r="A6" s="1"/>
      <c r="B6" s="9" t="s">
        <v>82</v>
      </c>
      <c r="C6" s="162">
        <v>192294000</v>
      </c>
      <c r="D6" s="162">
        <v>192294000</v>
      </c>
      <c r="E6" s="162">
        <v>192294000</v>
      </c>
      <c r="F6" s="162">
        <v>192294000</v>
      </c>
      <c r="G6" s="162">
        <v>192294000</v>
      </c>
      <c r="H6" s="162">
        <v>192294000</v>
      </c>
      <c r="I6" s="163">
        <v>192294000</v>
      </c>
    </row>
    <row r="7" spans="1:10" x14ac:dyDescent="0.2">
      <c r="A7" s="1"/>
      <c r="B7" s="187" t="s">
        <v>83</v>
      </c>
      <c r="C7" s="122">
        <v>380160000</v>
      </c>
      <c r="D7" s="122">
        <v>312168000</v>
      </c>
      <c r="E7" s="122">
        <v>247122000</v>
      </c>
      <c r="F7" s="122">
        <v>181458000</v>
      </c>
      <c r="G7" s="122">
        <v>117475000</v>
      </c>
      <c r="H7" s="122">
        <v>104403000</v>
      </c>
      <c r="I7" s="123">
        <v>91933000</v>
      </c>
    </row>
    <row r="8" spans="1:10" x14ac:dyDescent="0.2">
      <c r="A8" s="1"/>
      <c r="B8" s="187" t="s">
        <v>84</v>
      </c>
      <c r="C8" s="122">
        <v>28588000</v>
      </c>
      <c r="D8" s="122">
        <v>27218000</v>
      </c>
      <c r="E8" s="122">
        <v>26268000</v>
      </c>
      <c r="F8" s="122">
        <v>23899000</v>
      </c>
      <c r="G8" s="122">
        <v>22220000</v>
      </c>
      <c r="H8" s="122">
        <v>22938000</v>
      </c>
      <c r="I8" s="123">
        <v>23186000</v>
      </c>
    </row>
    <row r="9" spans="1:10" x14ac:dyDescent="0.2">
      <c r="A9" s="1"/>
      <c r="B9" s="187" t="s">
        <v>85</v>
      </c>
      <c r="C9" s="122">
        <v>32667000</v>
      </c>
      <c r="D9" s="122">
        <v>41373000</v>
      </c>
      <c r="E9" s="122">
        <v>42565000</v>
      </c>
      <c r="F9" s="122">
        <v>39363000</v>
      </c>
      <c r="G9" s="122">
        <v>43609000</v>
      </c>
      <c r="H9" s="122">
        <v>38909000</v>
      </c>
      <c r="I9" s="123">
        <v>37488000</v>
      </c>
    </row>
    <row r="10" spans="1:10" x14ac:dyDescent="0.2">
      <c r="A10" s="1"/>
      <c r="B10" s="187" t="s">
        <v>86</v>
      </c>
      <c r="C10" s="122">
        <v>2489000</v>
      </c>
      <c r="D10" s="122">
        <v>7598000</v>
      </c>
      <c r="E10" s="122">
        <v>9552000</v>
      </c>
      <c r="F10" s="122">
        <v>7962000</v>
      </c>
      <c r="G10" s="122">
        <v>19130000</v>
      </c>
      <c r="H10" s="122">
        <v>18296000</v>
      </c>
      <c r="I10" s="123">
        <v>17124000</v>
      </c>
    </row>
    <row r="11" spans="1:10" x14ac:dyDescent="0.2">
      <c r="A11" s="1"/>
      <c r="B11" s="187" t="s">
        <v>87</v>
      </c>
      <c r="C11" s="122">
        <v>4573000</v>
      </c>
      <c r="D11" s="122">
        <v>4299000</v>
      </c>
      <c r="E11" s="122">
        <v>4949000</v>
      </c>
      <c r="F11" s="122">
        <v>6595000</v>
      </c>
      <c r="G11" s="122">
        <v>8733000</v>
      </c>
      <c r="H11" s="122">
        <v>10917000</v>
      </c>
      <c r="I11" s="123">
        <v>14602000</v>
      </c>
    </row>
    <row r="12" spans="1:10" x14ac:dyDescent="0.2">
      <c r="A12" s="1"/>
      <c r="B12" s="188" t="s">
        <v>88</v>
      </c>
      <c r="C12" s="165">
        <v>5626000</v>
      </c>
      <c r="D12" s="165">
        <v>5591000</v>
      </c>
      <c r="E12" s="165">
        <v>5244000</v>
      </c>
      <c r="F12" s="165">
        <v>4586000</v>
      </c>
      <c r="G12" s="165">
        <v>4273000</v>
      </c>
      <c r="H12" s="165">
        <v>4299000</v>
      </c>
      <c r="I12" s="166">
        <v>4287000</v>
      </c>
    </row>
    <row r="13" spans="1:10" x14ac:dyDescent="0.2">
      <c r="A13" s="1"/>
      <c r="B13" s="189" t="s">
        <v>89</v>
      </c>
      <c r="C13" s="190">
        <v>646397000</v>
      </c>
      <c r="D13" s="190">
        <v>590541000</v>
      </c>
      <c r="E13" s="190">
        <v>527994000</v>
      </c>
      <c r="F13" s="190">
        <v>456157000</v>
      </c>
      <c r="G13" s="190">
        <v>407734000</v>
      </c>
      <c r="H13" s="190">
        <v>392056000</v>
      </c>
      <c r="I13" s="191">
        <v>380914000</v>
      </c>
    </row>
    <row r="14" spans="1:10" x14ac:dyDescent="0.2">
      <c r="A14" s="1"/>
      <c r="B14" s="192"/>
      <c r="C14" s="134"/>
      <c r="D14" s="134"/>
      <c r="E14" s="134"/>
      <c r="F14" s="134"/>
      <c r="G14" s="134"/>
      <c r="H14" s="134"/>
      <c r="I14" s="135"/>
    </row>
    <row r="15" spans="1:10" x14ac:dyDescent="0.2">
      <c r="A15" s="1"/>
      <c r="B15" s="187" t="s">
        <v>90</v>
      </c>
      <c r="C15" s="122">
        <v>25315000</v>
      </c>
      <c r="D15" s="122">
        <v>23971000</v>
      </c>
      <c r="E15" s="122">
        <v>31902000</v>
      </c>
      <c r="F15" s="122">
        <v>27611000</v>
      </c>
      <c r="G15" s="122">
        <v>26146000</v>
      </c>
      <c r="H15" s="122">
        <v>23500000</v>
      </c>
      <c r="I15" s="123">
        <v>23554000</v>
      </c>
    </row>
    <row r="16" spans="1:10" x14ac:dyDescent="0.2">
      <c r="A16" s="1"/>
      <c r="B16" s="187" t="s">
        <v>91</v>
      </c>
      <c r="C16" s="122">
        <v>99776000</v>
      </c>
      <c r="D16" s="122">
        <v>66507000</v>
      </c>
      <c r="E16" s="122">
        <v>52751000</v>
      </c>
      <c r="F16" s="122">
        <v>110105000</v>
      </c>
      <c r="G16" s="122">
        <v>79661000</v>
      </c>
      <c r="H16" s="122">
        <v>60706000</v>
      </c>
      <c r="I16" s="123">
        <v>65378000</v>
      </c>
    </row>
    <row r="17" spans="1:9" x14ac:dyDescent="0.2">
      <c r="A17" s="1"/>
      <c r="B17" s="187" t="s">
        <v>92</v>
      </c>
      <c r="C17" s="122">
        <v>34374000</v>
      </c>
      <c r="D17" s="122">
        <v>42393000</v>
      </c>
      <c r="E17" s="122">
        <v>52688000</v>
      </c>
      <c r="F17" s="122">
        <v>56400000</v>
      </c>
      <c r="G17" s="122">
        <v>58313000</v>
      </c>
      <c r="H17" s="122">
        <v>73541000</v>
      </c>
      <c r="I17" s="123">
        <v>67809000</v>
      </c>
    </row>
    <row r="18" spans="1:9" x14ac:dyDescent="0.2">
      <c r="A18" s="1"/>
      <c r="B18" s="187" t="s">
        <v>86</v>
      </c>
      <c r="C18" s="122">
        <v>21434000</v>
      </c>
      <c r="D18" s="122">
        <v>18921000</v>
      </c>
      <c r="E18" s="122">
        <v>20333000</v>
      </c>
      <c r="F18" s="122">
        <v>17902000</v>
      </c>
      <c r="G18" s="122">
        <v>6950000</v>
      </c>
      <c r="H18" s="122">
        <v>8003000</v>
      </c>
      <c r="I18" s="123">
        <v>3115000</v>
      </c>
    </row>
    <row r="19" spans="1:9" x14ac:dyDescent="0.2">
      <c r="A19" s="1"/>
      <c r="B19" s="187" t="s">
        <v>93</v>
      </c>
      <c r="C19" s="122">
        <v>45351000</v>
      </c>
      <c r="D19" s="122">
        <v>44539000</v>
      </c>
      <c r="E19" s="122">
        <v>38996000</v>
      </c>
      <c r="F19" s="122">
        <v>35016000</v>
      </c>
      <c r="G19" s="122">
        <v>26765000</v>
      </c>
      <c r="H19" s="122">
        <v>33617000</v>
      </c>
      <c r="I19" s="123">
        <v>27295000</v>
      </c>
    </row>
    <row r="20" spans="1:9" x14ac:dyDescent="0.2">
      <c r="A20" s="1"/>
      <c r="B20" s="187" t="s">
        <v>94</v>
      </c>
      <c r="C20" s="122">
        <v>222579000</v>
      </c>
      <c r="D20" s="122">
        <v>222523000</v>
      </c>
      <c r="E20" s="122">
        <v>187311000</v>
      </c>
      <c r="F20" s="122">
        <v>150000000</v>
      </c>
      <c r="G20" s="122">
        <v>140930000</v>
      </c>
      <c r="H20" s="122">
        <v>121313000</v>
      </c>
      <c r="I20" s="123">
        <v>60000000</v>
      </c>
    </row>
    <row r="21" spans="1:9" x14ac:dyDescent="0.2">
      <c r="A21" s="1"/>
      <c r="B21" s="187" t="s">
        <v>95</v>
      </c>
      <c r="C21" s="122">
        <v>213941000</v>
      </c>
      <c r="D21" s="122">
        <v>209040000</v>
      </c>
      <c r="E21" s="122">
        <v>186058000</v>
      </c>
      <c r="F21" s="122">
        <v>196463000</v>
      </c>
      <c r="G21" s="122">
        <v>231520000</v>
      </c>
      <c r="H21" s="122">
        <v>230657000</v>
      </c>
      <c r="I21" s="123">
        <v>258908000</v>
      </c>
    </row>
    <row r="22" spans="1:9" x14ac:dyDescent="0.2">
      <c r="A22" s="1"/>
      <c r="B22" s="202" t="s">
        <v>96</v>
      </c>
      <c r="C22" s="190">
        <v>662770000</v>
      </c>
      <c r="D22" s="190">
        <v>627894000</v>
      </c>
      <c r="E22" s="190">
        <v>570039000</v>
      </c>
      <c r="F22" s="190">
        <v>593497000</v>
      </c>
      <c r="G22" s="190">
        <v>570285000</v>
      </c>
      <c r="H22" s="190">
        <v>551337000</v>
      </c>
      <c r="I22" s="191">
        <v>506059000</v>
      </c>
    </row>
    <row r="23" spans="1:9" x14ac:dyDescent="0.2">
      <c r="A23" s="1"/>
      <c r="B23" s="196"/>
      <c r="C23" s="167"/>
      <c r="D23" s="167"/>
      <c r="E23" s="167"/>
      <c r="F23" s="167"/>
      <c r="G23" s="167"/>
      <c r="H23" s="167"/>
      <c r="I23" s="197"/>
    </row>
    <row r="24" spans="1:9" x14ac:dyDescent="0.2">
      <c r="A24" s="1"/>
      <c r="B24" s="198" t="s">
        <v>97</v>
      </c>
      <c r="C24" s="168">
        <v>1309167000</v>
      </c>
      <c r="D24" s="168">
        <v>1218435000</v>
      </c>
      <c r="E24" s="168">
        <v>1098033000</v>
      </c>
      <c r="F24" s="168">
        <v>1049654000</v>
      </c>
      <c r="G24" s="168">
        <v>978019000</v>
      </c>
      <c r="H24" s="168">
        <v>943393000</v>
      </c>
      <c r="I24" s="169">
        <v>886973000</v>
      </c>
    </row>
    <row r="25" spans="1:9" x14ac:dyDescent="0.2">
      <c r="A25" s="1"/>
      <c r="B25" s="199"/>
      <c r="C25" s="200"/>
      <c r="D25" s="200"/>
      <c r="E25" s="200"/>
      <c r="F25" s="200"/>
      <c r="G25" s="200"/>
      <c r="H25" s="200"/>
      <c r="I25" s="201"/>
    </row>
    <row r="26" spans="1:9" x14ac:dyDescent="0.2">
      <c r="A26" s="1"/>
      <c r="B26" s="192" t="s">
        <v>98</v>
      </c>
      <c r="C26" s="131">
        <v>665932000</v>
      </c>
      <c r="D26" s="131">
        <v>574294000</v>
      </c>
      <c r="E26" s="131">
        <v>516281000</v>
      </c>
      <c r="F26" s="131">
        <v>450503000</v>
      </c>
      <c r="G26" s="131">
        <v>387616000</v>
      </c>
      <c r="H26" s="131">
        <v>364950000</v>
      </c>
      <c r="I26" s="132">
        <v>333008000</v>
      </c>
    </row>
    <row r="27" spans="1:9" x14ac:dyDescent="0.2">
      <c r="A27" s="1"/>
      <c r="B27" s="142"/>
      <c r="C27" s="134"/>
      <c r="D27" s="134"/>
      <c r="E27" s="134"/>
      <c r="F27" s="134"/>
      <c r="G27" s="134"/>
      <c r="H27" s="134"/>
      <c r="I27" s="135"/>
    </row>
    <row r="28" spans="1:9" x14ac:dyDescent="0.2">
      <c r="A28" s="1"/>
      <c r="B28" s="187" t="s">
        <v>99</v>
      </c>
      <c r="C28" s="122">
        <v>22531000</v>
      </c>
      <c r="D28" s="122">
        <v>29773000</v>
      </c>
      <c r="E28" s="122">
        <v>30393000</v>
      </c>
      <c r="F28" s="122">
        <v>27328000</v>
      </c>
      <c r="G28" s="122">
        <v>28801000</v>
      </c>
      <c r="H28" s="122">
        <v>25116000</v>
      </c>
      <c r="I28" s="123">
        <v>25273000</v>
      </c>
    </row>
    <row r="29" spans="1:9" x14ac:dyDescent="0.2">
      <c r="A29" s="1"/>
      <c r="B29" s="187" t="s">
        <v>100</v>
      </c>
      <c r="C29" s="122">
        <v>27283000</v>
      </c>
      <c r="D29" s="122">
        <v>20570000</v>
      </c>
      <c r="E29" s="122">
        <v>14216000</v>
      </c>
      <c r="F29" s="122">
        <v>7527000</v>
      </c>
      <c r="G29" s="122">
        <v>1344000</v>
      </c>
      <c r="H29" s="122">
        <v>1293000</v>
      </c>
      <c r="I29" s="123">
        <v>1464000</v>
      </c>
    </row>
    <row r="30" spans="1:9" x14ac:dyDescent="0.2">
      <c r="A30" s="1"/>
      <c r="B30" s="187" t="s">
        <v>101</v>
      </c>
      <c r="C30" s="122">
        <v>46746000</v>
      </c>
      <c r="D30" s="122">
        <v>44810000</v>
      </c>
      <c r="E30" s="122">
        <v>41093000</v>
      </c>
      <c r="F30" s="122">
        <v>42281000</v>
      </c>
      <c r="G30" s="122">
        <v>41014000</v>
      </c>
      <c r="H30" s="122">
        <v>39821000</v>
      </c>
      <c r="I30" s="123">
        <v>37698000</v>
      </c>
    </row>
    <row r="31" spans="1:9" x14ac:dyDescent="0.2">
      <c r="A31" s="1"/>
      <c r="B31" s="188" t="s">
        <v>37</v>
      </c>
      <c r="C31" s="165">
        <v>216378000</v>
      </c>
      <c r="D31" s="165">
        <v>231666000</v>
      </c>
      <c r="E31" s="165">
        <v>228869000</v>
      </c>
      <c r="F31" s="165">
        <v>220639000</v>
      </c>
      <c r="G31" s="165">
        <v>238793000</v>
      </c>
      <c r="H31" s="165">
        <v>232433000</v>
      </c>
      <c r="I31" s="166">
        <v>219265000</v>
      </c>
    </row>
    <row r="32" spans="1:9" x14ac:dyDescent="0.2">
      <c r="A32" s="1"/>
      <c r="B32" s="202" t="s">
        <v>102</v>
      </c>
      <c r="C32" s="190">
        <v>312938000</v>
      </c>
      <c r="D32" s="190">
        <v>326819000</v>
      </c>
      <c r="E32" s="190">
        <v>314571000</v>
      </c>
      <c r="F32" s="190">
        <v>297775000</v>
      </c>
      <c r="G32" s="190">
        <v>309952000</v>
      </c>
      <c r="H32" s="190">
        <v>298663000</v>
      </c>
      <c r="I32" s="191">
        <v>283700000</v>
      </c>
    </row>
    <row r="33" spans="1:9" x14ac:dyDescent="0.2">
      <c r="A33" s="1"/>
      <c r="B33" s="142"/>
      <c r="C33" s="134"/>
      <c r="D33" s="134"/>
      <c r="E33" s="134"/>
      <c r="F33" s="134"/>
      <c r="G33" s="134"/>
      <c r="H33" s="134"/>
      <c r="I33" s="135"/>
    </row>
    <row r="34" spans="1:9" x14ac:dyDescent="0.2">
      <c r="A34" s="1"/>
      <c r="B34" s="187" t="s">
        <v>103</v>
      </c>
      <c r="C34" s="122">
        <v>47085000</v>
      </c>
      <c r="D34" s="122">
        <v>32266000</v>
      </c>
      <c r="E34" s="122">
        <v>25144000</v>
      </c>
      <c r="F34" s="122">
        <v>22169000</v>
      </c>
      <c r="G34" s="122">
        <v>21998000</v>
      </c>
      <c r="H34" s="122">
        <v>15337000</v>
      </c>
      <c r="I34" s="123">
        <v>21799000</v>
      </c>
    </row>
    <row r="35" spans="1:9" x14ac:dyDescent="0.2">
      <c r="A35" s="1"/>
      <c r="B35" s="187" t="s">
        <v>99</v>
      </c>
      <c r="C35" s="122">
        <v>11737000</v>
      </c>
      <c r="D35" s="122">
        <v>13151000</v>
      </c>
      <c r="E35" s="122">
        <v>13533000</v>
      </c>
      <c r="F35" s="122">
        <v>12815000</v>
      </c>
      <c r="G35" s="122">
        <v>14872000</v>
      </c>
      <c r="H35" s="122">
        <v>15823000</v>
      </c>
      <c r="I35" s="123">
        <v>14211000</v>
      </c>
    </row>
    <row r="36" spans="1:9" x14ac:dyDescent="0.2">
      <c r="A36" s="1"/>
      <c r="B36" s="187" t="s">
        <v>101</v>
      </c>
      <c r="C36" s="122">
        <v>8274000</v>
      </c>
      <c r="D36" s="122">
        <v>8745000</v>
      </c>
      <c r="E36" s="122">
        <v>8389000</v>
      </c>
      <c r="F36" s="122">
        <v>12425000</v>
      </c>
      <c r="G36" s="122">
        <v>7918000</v>
      </c>
      <c r="H36" s="122">
        <v>7481000</v>
      </c>
      <c r="I36" s="123">
        <v>6181000</v>
      </c>
    </row>
    <row r="37" spans="1:9" x14ac:dyDescent="0.2">
      <c r="A37" s="1"/>
      <c r="B37" s="187" t="s">
        <v>37</v>
      </c>
      <c r="C37" s="122">
        <v>152939000</v>
      </c>
      <c r="D37" s="122">
        <v>163745000</v>
      </c>
      <c r="E37" s="122">
        <v>143081000</v>
      </c>
      <c r="F37" s="122">
        <v>176315000</v>
      </c>
      <c r="G37" s="122">
        <v>164913000</v>
      </c>
      <c r="H37" s="122">
        <v>165497000</v>
      </c>
      <c r="I37" s="123">
        <v>158067000</v>
      </c>
    </row>
    <row r="38" spans="1:9" x14ac:dyDescent="0.2">
      <c r="A38" s="1"/>
      <c r="B38" s="187" t="s">
        <v>104</v>
      </c>
      <c r="C38" s="122">
        <v>26745000</v>
      </c>
      <c r="D38" s="122">
        <v>21031000</v>
      </c>
      <c r="E38" s="122">
        <v>18150000</v>
      </c>
      <c r="F38" s="122">
        <v>19274000</v>
      </c>
      <c r="G38" s="122">
        <v>19084000</v>
      </c>
      <c r="H38" s="122">
        <v>18790000</v>
      </c>
      <c r="I38" s="123">
        <v>18393000</v>
      </c>
    </row>
    <row r="39" spans="1:9" x14ac:dyDescent="0.2">
      <c r="A39" s="1"/>
      <c r="B39" s="187" t="s">
        <v>105</v>
      </c>
      <c r="C39" s="122">
        <v>14701000</v>
      </c>
      <c r="D39" s="122">
        <v>15238000</v>
      </c>
      <c r="E39" s="122">
        <v>14500000</v>
      </c>
      <c r="F39" s="122">
        <v>13978000</v>
      </c>
      <c r="G39" s="122">
        <v>1893000</v>
      </c>
      <c r="H39" s="122">
        <v>2622000</v>
      </c>
      <c r="I39" s="123">
        <v>2427000</v>
      </c>
    </row>
    <row r="40" spans="1:9" x14ac:dyDescent="0.2">
      <c r="A40" s="1"/>
      <c r="B40" s="187" t="s">
        <v>106</v>
      </c>
      <c r="C40" s="122">
        <v>68816000</v>
      </c>
      <c r="D40" s="122">
        <v>63146000</v>
      </c>
      <c r="E40" s="122">
        <v>44384000</v>
      </c>
      <c r="F40" s="122">
        <v>44400000</v>
      </c>
      <c r="G40" s="122">
        <v>49773000</v>
      </c>
      <c r="H40" s="122">
        <v>54230000</v>
      </c>
      <c r="I40" s="123">
        <v>49187000</v>
      </c>
    </row>
    <row r="41" spans="1:9" x14ac:dyDescent="0.2">
      <c r="A41" s="1"/>
      <c r="B41" s="202" t="s">
        <v>107</v>
      </c>
      <c r="C41" s="190">
        <v>330297000</v>
      </c>
      <c r="D41" s="190">
        <v>317322000</v>
      </c>
      <c r="E41" s="190">
        <v>267181000</v>
      </c>
      <c r="F41" s="190">
        <v>301376000</v>
      </c>
      <c r="G41" s="190">
        <v>280451000</v>
      </c>
      <c r="H41" s="190">
        <v>279780000</v>
      </c>
      <c r="I41" s="191">
        <v>270265000</v>
      </c>
    </row>
    <row r="42" spans="1:9" x14ac:dyDescent="0.2">
      <c r="A42" s="1"/>
      <c r="B42" s="188"/>
      <c r="C42" s="167"/>
      <c r="D42" s="167"/>
      <c r="E42" s="167"/>
      <c r="F42" s="167"/>
      <c r="G42" s="167"/>
      <c r="H42" s="167"/>
      <c r="I42" s="197"/>
    </row>
    <row r="43" spans="1:9" x14ac:dyDescent="0.2">
      <c r="A43" s="1"/>
      <c r="B43" s="203" t="s">
        <v>108</v>
      </c>
      <c r="C43" s="168">
        <v>1309167000</v>
      </c>
      <c r="D43" s="168">
        <v>1218435000</v>
      </c>
      <c r="E43" s="168">
        <v>1098033000</v>
      </c>
      <c r="F43" s="168">
        <v>1049654000</v>
      </c>
      <c r="G43" s="168">
        <v>978019000</v>
      </c>
      <c r="H43" s="168">
        <v>943393000</v>
      </c>
      <c r="I43" s="169">
        <v>886973000</v>
      </c>
    </row>
    <row r="44" spans="1:9" x14ac:dyDescent="0.2">
      <c r="A44" s="1"/>
      <c r="B44" s="199"/>
      <c r="C44" s="204"/>
      <c r="D44" s="204"/>
      <c r="E44" s="204"/>
      <c r="F44" s="172"/>
      <c r="G44" s="161"/>
      <c r="H44" s="161"/>
      <c r="I44" s="204"/>
    </row>
    <row r="45" spans="1:9" x14ac:dyDescent="0.2">
      <c r="A45" s="1"/>
      <c r="B45" s="192"/>
      <c r="D45" s="205"/>
      <c r="E45" s="205"/>
      <c r="F45" s="1"/>
      <c r="G45" s="141"/>
      <c r="H45" s="141"/>
      <c r="I45" s="143"/>
    </row>
    <row r="46" spans="1:9" x14ac:dyDescent="0.2">
      <c r="A46" s="1"/>
      <c r="B46" s="160" t="s">
        <v>66</v>
      </c>
      <c r="D46" s="139"/>
      <c r="E46" s="139"/>
      <c r="F46" s="1"/>
      <c r="G46" s="141"/>
      <c r="H46" s="141"/>
      <c r="I46" s="143"/>
    </row>
    <row r="47" spans="1:9" x14ac:dyDescent="0.2">
      <c r="A47" s="1"/>
      <c r="B47" s="206" t="s">
        <v>109</v>
      </c>
      <c r="D47" s="207"/>
      <c r="E47" s="207"/>
      <c r="F47" s="207"/>
      <c r="G47" s="207"/>
      <c r="H47" s="207"/>
      <c r="I47" s="208"/>
    </row>
    <row r="48" spans="1:9" x14ac:dyDescent="0.2">
      <c r="A48" s="1"/>
      <c r="B48" s="209" t="s">
        <v>38</v>
      </c>
      <c r="C48" s="210">
        <v>278267000</v>
      </c>
      <c r="D48" s="210">
        <v>315379000</v>
      </c>
      <c r="E48" s="210">
        <v>310543000</v>
      </c>
      <c r="F48" s="210">
        <v>307509000</v>
      </c>
      <c r="G48" s="210">
        <v>335611000</v>
      </c>
      <c r="H48" s="210">
        <v>345833000</v>
      </c>
      <c r="I48" s="163">
        <v>341975000</v>
      </c>
    </row>
    <row r="49" spans="1:9" x14ac:dyDescent="0.2">
      <c r="A49" s="1"/>
      <c r="B49" s="100" t="s">
        <v>39</v>
      </c>
      <c r="C49" s="211">
        <v>23343000</v>
      </c>
      <c r="D49" s="211">
        <v>20275000</v>
      </c>
      <c r="E49" s="211">
        <v>9825000</v>
      </c>
      <c r="F49" s="211">
        <v>43562000</v>
      </c>
      <c r="G49" s="211">
        <v>28370000</v>
      </c>
      <c r="H49" s="211">
        <v>17934000</v>
      </c>
      <c r="I49" s="123">
        <v>5073000</v>
      </c>
    </row>
    <row r="50" spans="1:9" x14ac:dyDescent="0.2">
      <c r="A50" s="1"/>
      <c r="B50" s="212" t="s">
        <v>9</v>
      </c>
      <c r="C50" s="213">
        <v>67707000</v>
      </c>
      <c r="D50" s="213">
        <v>59757000</v>
      </c>
      <c r="E50" s="213">
        <v>51582000</v>
      </c>
      <c r="F50" s="213">
        <v>45884000</v>
      </c>
      <c r="G50" s="213">
        <v>39726000</v>
      </c>
      <c r="H50" s="213">
        <v>34163000</v>
      </c>
      <c r="I50" s="166">
        <v>30284000</v>
      </c>
    </row>
    <row r="51" spans="1:9" x14ac:dyDescent="0.2">
      <c r="A51" s="1"/>
      <c r="B51" s="214" t="s">
        <v>110</v>
      </c>
      <c r="C51" s="215">
        <v>369317000</v>
      </c>
      <c r="D51" s="215">
        <v>395411000</v>
      </c>
      <c r="E51" s="215">
        <v>371950000</v>
      </c>
      <c r="F51" s="215">
        <v>396954000</v>
      </c>
      <c r="G51" s="215">
        <v>403706000</v>
      </c>
      <c r="H51" s="215">
        <v>397930000</v>
      </c>
      <c r="I51" s="216">
        <f>SUM(I48:I50)</f>
        <v>377332000</v>
      </c>
    </row>
    <row r="52" spans="1:9" x14ac:dyDescent="0.2">
      <c r="A52" s="1"/>
      <c r="B52" s="209"/>
      <c r="C52" s="209"/>
      <c r="D52" s="209"/>
      <c r="E52" s="209"/>
      <c r="F52" s="209"/>
      <c r="G52" s="209"/>
      <c r="H52" s="209"/>
      <c r="I52" s="217"/>
    </row>
    <row r="53" spans="1:9" x14ac:dyDescent="0.2">
      <c r="A53" s="1"/>
      <c r="B53" s="100" t="s">
        <v>38</v>
      </c>
      <c r="C53" s="211">
        <v>26310000</v>
      </c>
      <c r="D53" s="211">
        <v>20054000</v>
      </c>
      <c r="E53" s="211">
        <v>11937000</v>
      </c>
      <c r="F53" s="211">
        <v>19025000</v>
      </c>
      <c r="G53" s="211">
        <v>16096000</v>
      </c>
      <c r="H53" s="211">
        <v>17618000</v>
      </c>
      <c r="I53" s="123">
        <v>23610000</v>
      </c>
    </row>
    <row r="54" spans="1:9" x14ac:dyDescent="0.2">
      <c r="A54" s="1"/>
      <c r="B54" s="100" t="s">
        <v>39</v>
      </c>
      <c r="C54" s="211">
        <v>5500000</v>
      </c>
      <c r="D54" s="211">
        <v>3800000</v>
      </c>
      <c r="E54" s="211">
        <v>4400000</v>
      </c>
      <c r="F54" s="211">
        <v>4100000</v>
      </c>
      <c r="G54" s="211">
        <v>6500000</v>
      </c>
      <c r="H54" s="211">
        <v>5711000</v>
      </c>
      <c r="I54" s="123">
        <v>6025000</v>
      </c>
    </row>
    <row r="55" spans="1:9" x14ac:dyDescent="0.2">
      <c r="B55" s="218" t="s">
        <v>9</v>
      </c>
      <c r="C55" s="219"/>
      <c r="D55" s="219"/>
      <c r="E55" s="219"/>
      <c r="F55" s="219"/>
      <c r="G55" s="219"/>
      <c r="H55" s="219"/>
      <c r="I55" s="166"/>
    </row>
    <row r="56" spans="1:9" x14ac:dyDescent="0.2">
      <c r="B56" s="220" t="s">
        <v>111</v>
      </c>
      <c r="C56" s="221">
        <v>31810000</v>
      </c>
      <c r="D56" s="221">
        <v>23854000</v>
      </c>
      <c r="E56" s="221">
        <v>16337000</v>
      </c>
      <c r="F56" s="221">
        <v>23125000</v>
      </c>
      <c r="G56" s="221">
        <v>22596000</v>
      </c>
      <c r="H56" s="221">
        <v>23329000</v>
      </c>
      <c r="I56" s="191">
        <v>29635000</v>
      </c>
    </row>
    <row r="57" spans="1:9" x14ac:dyDescent="0.2">
      <c r="B57" s="100"/>
      <c r="C57" s="386"/>
      <c r="D57" s="141"/>
      <c r="E57" s="141"/>
      <c r="F57" s="141"/>
      <c r="G57" s="141"/>
      <c r="H57" s="141"/>
      <c r="I57" s="135"/>
    </row>
    <row r="58" spans="1:9" x14ac:dyDescent="0.2">
      <c r="B58" s="100" t="s">
        <v>38</v>
      </c>
      <c r="C58" s="211">
        <v>304577000</v>
      </c>
      <c r="D58" s="211">
        <v>335433000</v>
      </c>
      <c r="E58" s="211">
        <v>322480000</v>
      </c>
      <c r="F58" s="211">
        <v>326534000</v>
      </c>
      <c r="G58" s="211">
        <v>351707000</v>
      </c>
      <c r="H58" s="211">
        <v>363451000</v>
      </c>
      <c r="I58" s="123">
        <v>365584000</v>
      </c>
    </row>
    <row r="59" spans="1:9" x14ac:dyDescent="0.2">
      <c r="B59" s="100" t="s">
        <v>39</v>
      </c>
      <c r="C59" s="211">
        <v>28843000</v>
      </c>
      <c r="D59" s="211">
        <v>24075000</v>
      </c>
      <c r="E59" s="211">
        <v>14225000</v>
      </c>
      <c r="F59" s="211">
        <v>47662000</v>
      </c>
      <c r="G59" s="211">
        <v>34870000</v>
      </c>
      <c r="H59" s="211">
        <v>23645000</v>
      </c>
      <c r="I59" s="123">
        <v>11098000</v>
      </c>
    </row>
    <row r="60" spans="1:9" x14ac:dyDescent="0.2">
      <c r="B60" s="218" t="s">
        <v>9</v>
      </c>
      <c r="C60" s="219">
        <v>67707000</v>
      </c>
      <c r="D60" s="219">
        <v>59757000</v>
      </c>
      <c r="E60" s="219">
        <v>51582000</v>
      </c>
      <c r="F60" s="219">
        <v>45884000</v>
      </c>
      <c r="G60" s="219">
        <v>39726000</v>
      </c>
      <c r="H60" s="219">
        <v>34163000</v>
      </c>
      <c r="I60" s="166">
        <v>30284000</v>
      </c>
    </row>
    <row r="61" spans="1:9" x14ac:dyDescent="0.2">
      <c r="B61" s="222" t="s">
        <v>40</v>
      </c>
      <c r="C61" s="223">
        <v>401127000</v>
      </c>
      <c r="D61" s="223">
        <v>419265000</v>
      </c>
      <c r="E61" s="223">
        <v>388287000</v>
      </c>
      <c r="F61" s="223">
        <v>420079000</v>
      </c>
      <c r="G61" s="223">
        <v>426302000</v>
      </c>
      <c r="H61" s="223">
        <v>421259000</v>
      </c>
      <c r="I61" s="169">
        <v>406966000</v>
      </c>
    </row>
    <row r="62" spans="1:9" x14ac:dyDescent="0.2">
      <c r="B62" s="209"/>
      <c r="C62" s="161"/>
      <c r="D62" s="161"/>
      <c r="E62" s="161"/>
      <c r="F62" s="161"/>
      <c r="G62" s="161"/>
      <c r="H62" s="161"/>
      <c r="I62" s="204"/>
    </row>
    <row r="63" spans="1:9" x14ac:dyDescent="0.2">
      <c r="B63" s="100"/>
      <c r="D63" s="141"/>
      <c r="E63" s="141"/>
      <c r="F63" s="141"/>
      <c r="G63" s="141"/>
      <c r="H63" s="141"/>
      <c r="I63" s="143"/>
    </row>
    <row r="64" spans="1:9" x14ac:dyDescent="0.2">
      <c r="B64" s="206" t="s">
        <v>112</v>
      </c>
      <c r="D64" s="207"/>
      <c r="E64" s="207"/>
      <c r="F64" s="207"/>
      <c r="G64" s="207"/>
      <c r="H64" s="207"/>
      <c r="I64" s="208"/>
    </row>
    <row r="65" spans="2:9" ht="25.5" x14ac:dyDescent="0.2">
      <c r="B65" s="209" t="s">
        <v>113</v>
      </c>
      <c r="C65" s="210">
        <v>213941000</v>
      </c>
      <c r="D65" s="210">
        <v>209040000</v>
      </c>
      <c r="E65" s="210">
        <v>186058000</v>
      </c>
      <c r="F65" s="210">
        <v>196463000</v>
      </c>
      <c r="G65" s="210">
        <v>231520000</v>
      </c>
      <c r="H65" s="210">
        <v>230657000</v>
      </c>
      <c r="I65" s="163">
        <v>258908000</v>
      </c>
    </row>
    <row r="66" spans="2:9" x14ac:dyDescent="0.2">
      <c r="B66" s="218" t="s">
        <v>114</v>
      </c>
      <c r="C66" s="219">
        <v>222579000</v>
      </c>
      <c r="D66" s="219">
        <v>222523000</v>
      </c>
      <c r="E66" s="219">
        <v>187311000</v>
      </c>
      <c r="F66" s="219">
        <v>150000000</v>
      </c>
      <c r="G66" s="219">
        <v>140930000</v>
      </c>
      <c r="H66" s="219">
        <v>121313000</v>
      </c>
      <c r="I66" s="166">
        <v>60000000</v>
      </c>
    </row>
    <row r="67" spans="2:9" x14ac:dyDescent="0.2">
      <c r="B67" s="222" t="s">
        <v>115</v>
      </c>
      <c r="C67" s="224">
        <v>436520000</v>
      </c>
      <c r="D67" s="224">
        <v>431563000</v>
      </c>
      <c r="E67" s="224">
        <v>373369000</v>
      </c>
      <c r="F67" s="224">
        <v>346463000</v>
      </c>
      <c r="G67" s="224">
        <v>372450000</v>
      </c>
      <c r="H67" s="224">
        <v>351970000</v>
      </c>
      <c r="I67" s="169">
        <v>318908000</v>
      </c>
    </row>
    <row r="68" spans="2:9" x14ac:dyDescent="0.2">
      <c r="B68" s="225"/>
      <c r="C68" s="226"/>
      <c r="D68" s="226"/>
      <c r="E68" s="226"/>
      <c r="F68" s="226"/>
      <c r="G68" s="226"/>
      <c r="H68" s="226"/>
      <c r="I68" s="227"/>
    </row>
  </sheetData>
  <mergeCells count="1">
    <mergeCell ref="B2:E2"/>
  </mergeCells>
  <pageMargins left="0.75" right="0.75" top="1" bottom="1" header="0.5" footer="0.5"/>
  <pageSetup scale="69" orientation="portrait" horizontalDpi="300" verticalDpi="300" r:id="rId1"/>
  <rowBreaks count="1" manualBreakCount="1">
    <brk id="45" max="16383" man="1"/>
  </rowBreaks>
  <customProperties>
    <customPr name="_pios_id" r:id="rId2"/>
    <customPr name="EpmWorksheetKeyString_GUID" r:id="rId3"/>
  </customProperties>
  <ignoredErrors>
    <ignoredError sqref="C5:I5" twoDigitTextYear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52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58.42578125" customWidth="1"/>
    <col min="3" max="8" width="7.5703125" customWidth="1"/>
    <col min="9" max="9" width="1.28515625" customWidth="1"/>
    <col min="10" max="10" width="8.7109375" customWidth="1"/>
    <col min="11" max="11" width="1.28515625" customWidth="1"/>
    <col min="12" max="12" width="8.140625" customWidth="1"/>
  </cols>
  <sheetData>
    <row r="1" spans="1:14" x14ac:dyDescent="0.2">
      <c r="A1" s="1"/>
      <c r="B1" s="1"/>
      <c r="C1" s="1"/>
      <c r="D1" s="1"/>
      <c r="E1" s="1"/>
      <c r="F1" s="1"/>
      <c r="G1" s="1"/>
      <c r="H1" s="1"/>
      <c r="I1" s="1"/>
    </row>
    <row r="2" spans="1:14" ht="20.25" x14ac:dyDescent="0.3">
      <c r="A2" s="1"/>
      <c r="B2" s="504" t="s">
        <v>116</v>
      </c>
      <c r="C2" s="504"/>
      <c r="D2" s="504"/>
      <c r="E2" s="504"/>
      <c r="F2" s="504"/>
      <c r="G2" s="1"/>
      <c r="H2" s="1"/>
      <c r="I2" s="1"/>
    </row>
    <row r="3" spans="1:14" x14ac:dyDescent="0.2">
      <c r="A3" s="1"/>
      <c r="B3" s="4" t="str">
        <f>'1. Key figures table'!$B$3</f>
        <v>Second quarter and half year 2021 results</v>
      </c>
      <c r="C3" s="1"/>
      <c r="D3" s="1"/>
      <c r="E3" s="1"/>
      <c r="F3" s="1"/>
      <c r="G3" s="1"/>
      <c r="H3" s="1"/>
      <c r="I3" s="1"/>
      <c r="K3" s="141"/>
    </row>
    <row r="4" spans="1:14" x14ac:dyDescent="0.2">
      <c r="A4" s="1"/>
      <c r="B4" s="267"/>
      <c r="C4" s="78"/>
      <c r="D4" s="78"/>
      <c r="E4" s="78"/>
      <c r="F4" s="78"/>
      <c r="G4" s="78"/>
      <c r="H4" s="78"/>
      <c r="I4" s="1"/>
      <c r="K4" s="141"/>
    </row>
    <row r="5" spans="1:14" ht="13.5" thickBot="1" x14ac:dyDescent="0.25">
      <c r="A5" s="92"/>
      <c r="B5" s="228" t="s">
        <v>47</v>
      </c>
      <c r="C5" s="8" t="s">
        <v>48</v>
      </c>
      <c r="D5" s="8" t="s">
        <v>4</v>
      </c>
      <c r="E5" s="8" t="s">
        <v>49</v>
      </c>
      <c r="F5" s="8" t="s">
        <v>50</v>
      </c>
      <c r="G5" s="8" t="s">
        <v>51</v>
      </c>
      <c r="H5" s="7" t="s">
        <v>3</v>
      </c>
      <c r="I5" s="92"/>
      <c r="J5" s="229" t="s">
        <v>6</v>
      </c>
      <c r="K5" s="141"/>
      <c r="L5" s="230" t="s">
        <v>7</v>
      </c>
    </row>
    <row r="6" spans="1:14" x14ac:dyDescent="0.2">
      <c r="A6" s="1"/>
      <c r="B6" s="193" t="s">
        <v>117</v>
      </c>
      <c r="C6" s="194">
        <v>-77747000</v>
      </c>
      <c r="D6" s="194">
        <v>-64198000</v>
      </c>
      <c r="E6" s="194">
        <v>-67610000</v>
      </c>
      <c r="F6" s="194">
        <v>-78155000</v>
      </c>
      <c r="G6" s="194">
        <v>-14240000</v>
      </c>
      <c r="H6" s="195">
        <v>-21060000</v>
      </c>
      <c r="I6" s="92"/>
      <c r="J6" s="233">
        <v>-35301000</v>
      </c>
      <c r="K6" s="141"/>
      <c r="L6" s="234">
        <v>-141945000</v>
      </c>
      <c r="N6" s="365"/>
    </row>
    <row r="7" spans="1:14" x14ac:dyDescent="0.2">
      <c r="A7" s="1"/>
      <c r="B7" s="187" t="s">
        <v>232</v>
      </c>
      <c r="C7" s="122">
        <v>145000</v>
      </c>
      <c r="D7" s="122">
        <v>-1059000</v>
      </c>
      <c r="E7" s="122">
        <v>-2249000</v>
      </c>
      <c r="F7" s="122">
        <v>-1724000</v>
      </c>
      <c r="G7" s="122">
        <v>3084000</v>
      </c>
      <c r="H7" s="123">
        <v>-970000</v>
      </c>
      <c r="I7" s="92"/>
      <c r="J7" s="235">
        <v>2114000</v>
      </c>
      <c r="K7" s="141"/>
      <c r="L7" s="236">
        <v>-914000</v>
      </c>
      <c r="N7" s="365"/>
    </row>
    <row r="8" spans="1:14" x14ac:dyDescent="0.2">
      <c r="A8" s="1"/>
      <c r="B8" s="187" t="s">
        <v>35</v>
      </c>
      <c r="C8" s="122">
        <v>72305000</v>
      </c>
      <c r="D8" s="122">
        <v>71511000</v>
      </c>
      <c r="E8" s="122">
        <v>71465000</v>
      </c>
      <c r="F8" s="122">
        <v>70328000</v>
      </c>
      <c r="G8" s="122">
        <v>21520000</v>
      </c>
      <c r="H8" s="123">
        <v>18756000</v>
      </c>
      <c r="I8" s="92"/>
      <c r="J8" s="235">
        <v>40276000</v>
      </c>
      <c r="K8" s="141"/>
      <c r="L8" s="236">
        <v>143816000</v>
      </c>
      <c r="N8" s="365"/>
    </row>
    <row r="9" spans="1:14" x14ac:dyDescent="0.2">
      <c r="A9" s="1"/>
      <c r="B9" s="187" t="s">
        <v>119</v>
      </c>
      <c r="C9" s="122">
        <v>-413000</v>
      </c>
      <c r="D9" s="122">
        <v>-2811000</v>
      </c>
      <c r="E9" s="122">
        <v>-1610000</v>
      </c>
      <c r="F9" s="122">
        <v>498000</v>
      </c>
      <c r="G9" s="122">
        <v>759000</v>
      </c>
      <c r="H9" s="123">
        <v>-4277000</v>
      </c>
      <c r="I9" s="92"/>
      <c r="J9" s="235">
        <v>-3518000</v>
      </c>
      <c r="K9" s="141"/>
      <c r="L9" s="236">
        <v>-3224000</v>
      </c>
      <c r="N9" s="365"/>
    </row>
    <row r="10" spans="1:14" x14ac:dyDescent="0.2">
      <c r="A10" s="1"/>
      <c r="B10" s="187" t="s">
        <v>120</v>
      </c>
      <c r="C10" s="122">
        <v>1213000</v>
      </c>
      <c r="D10" s="122">
        <v>1660000</v>
      </c>
      <c r="E10" s="122">
        <v>1688000</v>
      </c>
      <c r="F10" s="122">
        <v>1876000</v>
      </c>
      <c r="G10" s="122">
        <v>1596000</v>
      </c>
      <c r="H10" s="123">
        <v>1457000</v>
      </c>
      <c r="I10" s="92"/>
      <c r="J10" s="235">
        <v>3053000</v>
      </c>
      <c r="K10" s="141"/>
      <c r="L10" s="236">
        <v>2873000</v>
      </c>
      <c r="N10" s="365"/>
    </row>
    <row r="11" spans="1:14" x14ac:dyDescent="0.2">
      <c r="A11" s="1"/>
      <c r="B11" s="187" t="s">
        <v>204</v>
      </c>
      <c r="C11" s="122"/>
      <c r="D11" s="122"/>
      <c r="E11" s="122"/>
      <c r="F11" s="122"/>
      <c r="G11" s="122"/>
      <c r="H11" s="123">
        <v>-154000</v>
      </c>
      <c r="I11" s="92"/>
      <c r="J11" s="235">
        <v>-154000</v>
      </c>
      <c r="K11" s="141"/>
      <c r="L11" s="236"/>
      <c r="N11" s="365"/>
    </row>
    <row r="12" spans="1:14" x14ac:dyDescent="0.2">
      <c r="A12" s="268"/>
      <c r="B12" s="187" t="s">
        <v>121</v>
      </c>
      <c r="C12" s="134"/>
      <c r="D12" s="134"/>
      <c r="E12" s="134"/>
      <c r="F12" s="134"/>
      <c r="G12" s="134"/>
      <c r="H12" s="135"/>
      <c r="I12" s="92"/>
      <c r="J12" s="237"/>
      <c r="K12" s="141"/>
      <c r="L12" s="238"/>
      <c r="N12" s="365"/>
    </row>
    <row r="13" spans="1:14" x14ac:dyDescent="0.2">
      <c r="A13" s="1"/>
      <c r="B13" s="239" t="s">
        <v>122</v>
      </c>
      <c r="C13" s="122">
        <v>1525000</v>
      </c>
      <c r="D13" s="122">
        <v>-8995000</v>
      </c>
      <c r="E13" s="122">
        <v>3782000</v>
      </c>
      <c r="F13" s="122">
        <v>756000</v>
      </c>
      <c r="G13" s="122">
        <v>3217000</v>
      </c>
      <c r="H13" s="123">
        <v>1019000</v>
      </c>
      <c r="I13" s="92"/>
      <c r="J13" s="235">
        <v>4236000</v>
      </c>
      <c r="K13" s="141"/>
      <c r="L13" s="236">
        <v>-7470000</v>
      </c>
      <c r="N13" s="365"/>
    </row>
    <row r="14" spans="1:14" x14ac:dyDescent="0.2">
      <c r="A14" s="1"/>
      <c r="B14" s="239" t="s">
        <v>123</v>
      </c>
      <c r="C14" s="122">
        <v>21384000</v>
      </c>
      <c r="D14" s="122">
        <v>7221000</v>
      </c>
      <c r="E14" s="122">
        <v>-52925000</v>
      </c>
      <c r="F14" s="122">
        <v>38061000</v>
      </c>
      <c r="G14" s="122">
        <v>-3447000</v>
      </c>
      <c r="H14" s="123">
        <v>12692000</v>
      </c>
      <c r="I14" s="92"/>
      <c r="J14" s="235">
        <v>9245000</v>
      </c>
      <c r="K14" s="141"/>
      <c r="L14" s="236">
        <v>28605000</v>
      </c>
      <c r="N14" s="365"/>
    </row>
    <row r="15" spans="1:14" x14ac:dyDescent="0.2">
      <c r="A15" s="1"/>
      <c r="B15" s="240" t="s">
        <v>124</v>
      </c>
      <c r="C15" s="113">
        <v>-313000</v>
      </c>
      <c r="D15" s="113">
        <v>-51315000</v>
      </c>
      <c r="E15" s="113">
        <v>29958000</v>
      </c>
      <c r="F15" s="113">
        <v>4455000</v>
      </c>
      <c r="G15" s="113">
        <v>-11135000</v>
      </c>
      <c r="H15" s="114">
        <v>-19241000</v>
      </c>
      <c r="I15" s="92"/>
      <c r="J15" s="241">
        <v>-30376000</v>
      </c>
      <c r="K15" s="141"/>
      <c r="L15" s="242">
        <v>-51628000</v>
      </c>
      <c r="N15" s="365"/>
    </row>
    <row r="16" spans="1:14" x14ac:dyDescent="0.2">
      <c r="A16" s="1"/>
      <c r="B16" s="203" t="s">
        <v>125</v>
      </c>
      <c r="C16" s="181">
        <v>18099000</v>
      </c>
      <c r="D16" s="181">
        <v>-47986000</v>
      </c>
      <c r="E16" s="181">
        <v>-17501000</v>
      </c>
      <c r="F16" s="181">
        <v>36095000</v>
      </c>
      <c r="G16" s="181">
        <v>1354000</v>
      </c>
      <c r="H16" s="180">
        <v>-11778000</v>
      </c>
      <c r="I16" s="92"/>
      <c r="J16" s="243">
        <v>-10425000</v>
      </c>
      <c r="K16" s="141"/>
      <c r="L16" s="244">
        <v>-29887000</v>
      </c>
      <c r="N16" s="365"/>
    </row>
    <row r="17" spans="1:14" x14ac:dyDescent="0.2">
      <c r="A17" s="1"/>
      <c r="B17" s="245"/>
      <c r="C17" s="84"/>
      <c r="D17" s="84"/>
      <c r="E17" s="84"/>
      <c r="F17" s="84"/>
      <c r="G17" s="84"/>
      <c r="H17" s="152"/>
      <c r="I17" s="92"/>
      <c r="J17" s="246"/>
      <c r="K17" s="141"/>
      <c r="L17" s="247"/>
      <c r="N17" s="365"/>
    </row>
    <row r="18" spans="1:14" x14ac:dyDescent="0.2">
      <c r="A18" s="1"/>
      <c r="B18" s="187" t="s">
        <v>126</v>
      </c>
      <c r="C18" s="122">
        <v>95000</v>
      </c>
      <c r="D18" s="122">
        <v>585000</v>
      </c>
      <c r="E18" s="122">
        <v>266000</v>
      </c>
      <c r="F18" s="122">
        <v>136000</v>
      </c>
      <c r="G18" s="122">
        <v>39000</v>
      </c>
      <c r="H18" s="123">
        <v>267000</v>
      </c>
      <c r="I18" s="92"/>
      <c r="J18" s="235">
        <v>306000</v>
      </c>
      <c r="K18" s="141"/>
      <c r="L18" s="236">
        <v>680000</v>
      </c>
      <c r="N18" s="365"/>
    </row>
    <row r="19" spans="1:14" x14ac:dyDescent="0.2">
      <c r="A19" s="1"/>
      <c r="B19" s="187" t="s">
        <v>127</v>
      </c>
      <c r="C19" s="122">
        <v>-386000</v>
      </c>
      <c r="D19" s="122">
        <v>-798000</v>
      </c>
      <c r="E19" s="122">
        <v>-353000</v>
      </c>
      <c r="F19" s="122">
        <v>-419000</v>
      </c>
      <c r="G19" s="122">
        <v>-437000</v>
      </c>
      <c r="H19" s="123">
        <v>-469000</v>
      </c>
      <c r="I19" s="92"/>
      <c r="J19" s="235">
        <v>-906000</v>
      </c>
      <c r="K19" s="141"/>
      <c r="L19" s="236">
        <v>-1184000</v>
      </c>
      <c r="N19" s="365"/>
    </row>
    <row r="20" spans="1:14" x14ac:dyDescent="0.2">
      <c r="A20" s="1"/>
      <c r="B20" s="188" t="s">
        <v>128</v>
      </c>
      <c r="C20" s="113">
        <v>-2004000</v>
      </c>
      <c r="D20" s="113">
        <v>-3932000</v>
      </c>
      <c r="E20" s="113">
        <v>-1399000</v>
      </c>
      <c r="F20" s="113">
        <v>-678000</v>
      </c>
      <c r="G20" s="113">
        <v>-1736000</v>
      </c>
      <c r="H20" s="114">
        <v>-1078000</v>
      </c>
      <c r="I20" s="92"/>
      <c r="J20" s="241">
        <v>-2814000</v>
      </c>
      <c r="K20" s="141"/>
      <c r="L20" s="242">
        <v>-5936000</v>
      </c>
      <c r="N20" s="365"/>
    </row>
    <row r="21" spans="1:14" x14ac:dyDescent="0.2">
      <c r="A21" s="1"/>
      <c r="B21" s="198" t="s">
        <v>43</v>
      </c>
      <c r="C21" s="181">
        <v>15804000</v>
      </c>
      <c r="D21" s="181">
        <v>-52131000</v>
      </c>
      <c r="E21" s="181">
        <v>-18987000</v>
      </c>
      <c r="F21" s="181">
        <v>35134000</v>
      </c>
      <c r="G21" s="181">
        <v>-780000</v>
      </c>
      <c r="H21" s="180">
        <v>-13058000</v>
      </c>
      <c r="I21" s="92"/>
      <c r="J21" s="243">
        <v>-13839000</v>
      </c>
      <c r="K21" s="141"/>
      <c r="L21" s="244">
        <v>-36327000</v>
      </c>
      <c r="N21" s="365"/>
    </row>
    <row r="22" spans="1:14" x14ac:dyDescent="0.2">
      <c r="A22" s="1"/>
      <c r="B22" s="248"/>
      <c r="C22" s="84"/>
      <c r="D22" s="84"/>
      <c r="E22" s="84"/>
      <c r="F22" s="84"/>
      <c r="G22" s="84"/>
      <c r="H22" s="152"/>
      <c r="I22" s="92"/>
      <c r="J22" s="246"/>
      <c r="K22" s="141"/>
      <c r="L22" s="247"/>
      <c r="N22" s="365"/>
    </row>
    <row r="23" spans="1:14" x14ac:dyDescent="0.2">
      <c r="A23" s="1"/>
      <c r="B23" s="364" t="s">
        <v>44</v>
      </c>
      <c r="C23" s="360"/>
      <c r="D23" s="360"/>
      <c r="E23" s="360"/>
      <c r="F23" s="360"/>
      <c r="G23" s="360"/>
      <c r="H23" s="361"/>
      <c r="I23" s="92"/>
      <c r="J23" s="362"/>
      <c r="K23" s="141"/>
      <c r="L23" s="363"/>
      <c r="N23" s="365"/>
    </row>
    <row r="24" spans="1:14" x14ac:dyDescent="0.2">
      <c r="A24" s="1"/>
      <c r="B24" s="187" t="s">
        <v>45</v>
      </c>
      <c r="C24" s="122">
        <v>-2111000</v>
      </c>
      <c r="D24" s="122">
        <v>-1849000</v>
      </c>
      <c r="E24" s="122">
        <v>-1027000</v>
      </c>
      <c r="F24" s="122">
        <v>-1311000</v>
      </c>
      <c r="G24" s="122">
        <v>-3117000</v>
      </c>
      <c r="H24" s="123">
        <v>-2732000</v>
      </c>
      <c r="I24" s="92"/>
      <c r="J24" s="235">
        <v>-5849000</v>
      </c>
      <c r="K24" s="141"/>
      <c r="L24" s="236">
        <v>-3960000</v>
      </c>
      <c r="N24" s="365"/>
    </row>
    <row r="25" spans="1:14" x14ac:dyDescent="0.2">
      <c r="A25" s="1"/>
      <c r="B25" s="187" t="s">
        <v>129</v>
      </c>
      <c r="C25" s="122">
        <v>162000</v>
      </c>
      <c r="D25" s="122"/>
      <c r="E25" s="122"/>
      <c r="F25" s="122"/>
      <c r="G25" s="122"/>
      <c r="H25" s="123"/>
      <c r="I25" s="92"/>
      <c r="J25" s="235"/>
      <c r="K25" s="141"/>
      <c r="L25" s="236">
        <v>162000</v>
      </c>
      <c r="N25" s="365"/>
    </row>
    <row r="26" spans="1:14" x14ac:dyDescent="0.2">
      <c r="A26" s="1"/>
      <c r="B26" s="188" t="s">
        <v>210</v>
      </c>
      <c r="C26" s="113"/>
      <c r="D26" s="113">
        <v>34065000</v>
      </c>
      <c r="E26" s="113">
        <v>37367000</v>
      </c>
      <c r="F26" s="113">
        <v>8218000</v>
      </c>
      <c r="G26" s="113">
        <v>21465000</v>
      </c>
      <c r="H26" s="114">
        <v>61465000</v>
      </c>
      <c r="I26" s="92"/>
      <c r="J26" s="241">
        <v>82930000</v>
      </c>
      <c r="K26" s="141"/>
      <c r="L26" s="242">
        <v>34065000</v>
      </c>
      <c r="N26" s="365"/>
    </row>
    <row r="27" spans="1:14" x14ac:dyDescent="0.2">
      <c r="A27" s="1"/>
      <c r="B27" s="198" t="s">
        <v>130</v>
      </c>
      <c r="C27" s="181">
        <v>-1949000</v>
      </c>
      <c r="D27" s="181">
        <v>32216000</v>
      </c>
      <c r="E27" s="181">
        <v>36340000</v>
      </c>
      <c r="F27" s="181">
        <v>6907000</v>
      </c>
      <c r="G27" s="181">
        <v>18348000</v>
      </c>
      <c r="H27" s="180">
        <v>58733000</v>
      </c>
      <c r="I27" s="92"/>
      <c r="J27" s="243">
        <v>77081000</v>
      </c>
      <c r="K27" s="141"/>
      <c r="L27" s="244">
        <v>30267000</v>
      </c>
      <c r="N27" s="365"/>
    </row>
    <row r="28" spans="1:14" x14ac:dyDescent="0.2">
      <c r="A28" s="1"/>
      <c r="B28" s="248"/>
      <c r="C28" s="84"/>
      <c r="D28" s="84"/>
      <c r="E28" s="84"/>
      <c r="F28" s="84"/>
      <c r="G28" s="84"/>
      <c r="H28" s="152"/>
      <c r="I28" s="92"/>
      <c r="J28" s="246"/>
      <c r="K28" s="141"/>
      <c r="L28" s="247"/>
      <c r="N28" s="365"/>
    </row>
    <row r="29" spans="1:14" x14ac:dyDescent="0.2">
      <c r="A29" s="1"/>
      <c r="B29" s="187" t="s">
        <v>131</v>
      </c>
      <c r="C29" s="122">
        <v>-3612000</v>
      </c>
      <c r="D29" s="122">
        <v>-3669000</v>
      </c>
      <c r="E29" s="122">
        <v>-4087000</v>
      </c>
      <c r="F29" s="122">
        <v>-4227000</v>
      </c>
      <c r="G29" s="122">
        <v>-3814000</v>
      </c>
      <c r="H29" s="123">
        <v>-3552000</v>
      </c>
      <c r="I29" s="92"/>
      <c r="J29" s="235">
        <v>-7366000</v>
      </c>
      <c r="K29" s="141"/>
      <c r="L29" s="236">
        <v>-7281000</v>
      </c>
      <c r="N29" s="365"/>
    </row>
    <row r="30" spans="1:14" x14ac:dyDescent="0.2">
      <c r="A30" s="1"/>
      <c r="B30" s="187" t="s">
        <v>132</v>
      </c>
      <c r="C30" s="122">
        <v>1548000</v>
      </c>
      <c r="D30" s="122">
        <v>698000</v>
      </c>
      <c r="E30" s="122">
        <v>91000</v>
      </c>
      <c r="F30" s="122">
        <v>147000</v>
      </c>
      <c r="G30" s="122">
        <v>577000</v>
      </c>
      <c r="H30" s="123">
        <v>3891000</v>
      </c>
      <c r="I30" s="92"/>
      <c r="J30" s="235">
        <v>4468000</v>
      </c>
      <c r="K30" s="141"/>
      <c r="L30" s="236">
        <v>2246000</v>
      </c>
      <c r="N30" s="365"/>
    </row>
    <row r="31" spans="1:14" x14ac:dyDescent="0.2">
      <c r="A31" s="1"/>
      <c r="B31" s="188" t="s">
        <v>133</v>
      </c>
      <c r="C31" s="113">
        <v>-16569000</v>
      </c>
      <c r="D31" s="113"/>
      <c r="E31" s="113"/>
      <c r="F31" s="113"/>
      <c r="G31" s="113">
        <v>-17294000</v>
      </c>
      <c r="H31" s="368">
        <v>-16137000</v>
      </c>
      <c r="I31" s="92"/>
      <c r="J31" s="241">
        <v>-33431000</v>
      </c>
      <c r="K31" s="141"/>
      <c r="L31" s="242">
        <v>-16569000</v>
      </c>
      <c r="N31" s="365"/>
    </row>
    <row r="32" spans="1:14" ht="13.5" thickBot="1" x14ac:dyDescent="0.25">
      <c r="A32" s="1"/>
      <c r="B32" s="198" t="s">
        <v>134</v>
      </c>
      <c r="C32" s="181">
        <v>-18633000</v>
      </c>
      <c r="D32" s="181">
        <v>-2971000</v>
      </c>
      <c r="E32" s="181">
        <v>-3996000</v>
      </c>
      <c r="F32" s="181">
        <v>-4080000</v>
      </c>
      <c r="G32" s="181">
        <v>-20531000</v>
      </c>
      <c r="H32" s="180">
        <v>-15798000</v>
      </c>
      <c r="I32" s="367"/>
      <c r="J32" s="243">
        <v>-36329000</v>
      </c>
      <c r="K32" s="141"/>
      <c r="L32" s="244">
        <v>-21604000</v>
      </c>
      <c r="N32" s="365"/>
    </row>
    <row r="33" spans="1:14" x14ac:dyDescent="0.2">
      <c r="A33" s="1"/>
      <c r="B33" s="245"/>
      <c r="C33" s="90"/>
      <c r="D33" s="90"/>
      <c r="E33" s="56"/>
      <c r="F33" s="56"/>
      <c r="G33" s="56"/>
      <c r="H33" s="369"/>
      <c r="I33" s="92"/>
      <c r="J33" s="246"/>
      <c r="K33" s="141"/>
      <c r="L33" s="247"/>
      <c r="N33" s="365"/>
    </row>
    <row r="34" spans="1:14" x14ac:dyDescent="0.2">
      <c r="A34" s="1"/>
      <c r="B34" s="192" t="s">
        <v>135</v>
      </c>
      <c r="C34" s="131">
        <v>-4778000</v>
      </c>
      <c r="D34" s="131">
        <v>-22886000</v>
      </c>
      <c r="E34" s="131">
        <v>13357000</v>
      </c>
      <c r="F34" s="131">
        <v>37961000</v>
      </c>
      <c r="G34" s="131">
        <v>-2963000</v>
      </c>
      <c r="H34" s="132">
        <v>29877000</v>
      </c>
      <c r="I34" s="92"/>
      <c r="J34" s="342">
        <v>26913000</v>
      </c>
      <c r="K34" s="343"/>
      <c r="L34" s="344">
        <v>-27664000</v>
      </c>
      <c r="N34" s="365"/>
    </row>
    <row r="35" spans="1:14" x14ac:dyDescent="0.2">
      <c r="A35" s="1"/>
      <c r="B35" s="187" t="s">
        <v>136</v>
      </c>
      <c r="C35" s="122">
        <v>213941000</v>
      </c>
      <c r="D35" s="122">
        <v>209040000</v>
      </c>
      <c r="E35" s="122">
        <v>186058000</v>
      </c>
      <c r="F35" s="122">
        <v>196463000</v>
      </c>
      <c r="G35" s="122">
        <v>231520000</v>
      </c>
      <c r="H35" s="249">
        <v>230657000</v>
      </c>
      <c r="I35" s="92"/>
      <c r="J35" s="345">
        <v>231520000</v>
      </c>
      <c r="K35" s="343"/>
      <c r="L35" s="346">
        <v>213941000</v>
      </c>
    </row>
    <row r="36" spans="1:14" x14ac:dyDescent="0.2">
      <c r="A36" s="1"/>
      <c r="B36" s="250" t="s">
        <v>137</v>
      </c>
      <c r="C36" s="113">
        <v>-123000</v>
      </c>
      <c r="D36" s="113">
        <v>-96000</v>
      </c>
      <c r="E36" s="113">
        <v>-2952000</v>
      </c>
      <c r="F36" s="113">
        <v>-2904000</v>
      </c>
      <c r="G36" s="113">
        <v>2100000</v>
      </c>
      <c r="H36" s="166">
        <v>-1626000</v>
      </c>
      <c r="I36" s="92"/>
      <c r="J36" s="241">
        <v>475000</v>
      </c>
      <c r="K36" s="141"/>
      <c r="L36" s="242">
        <v>-219000</v>
      </c>
      <c r="N36" s="365"/>
    </row>
    <row r="37" spans="1:14" x14ac:dyDescent="0.2">
      <c r="A37" s="1"/>
      <c r="B37" s="198" t="s">
        <v>113</v>
      </c>
      <c r="C37" s="181">
        <v>209040000</v>
      </c>
      <c r="D37" s="181">
        <v>186058000</v>
      </c>
      <c r="E37" s="181">
        <v>196463000</v>
      </c>
      <c r="F37" s="181">
        <v>231520000</v>
      </c>
      <c r="G37" s="181">
        <v>230657000</v>
      </c>
      <c r="H37" s="169">
        <v>258908000</v>
      </c>
      <c r="I37" s="92"/>
      <c r="J37" s="251">
        <v>258908000</v>
      </c>
      <c r="K37" s="141"/>
      <c r="L37" s="252">
        <v>186058000</v>
      </c>
    </row>
    <row r="38" spans="1:14" x14ac:dyDescent="0.2">
      <c r="A38" s="1"/>
      <c r="B38" s="199"/>
      <c r="C38" s="171"/>
      <c r="D38" s="84"/>
      <c r="E38" s="84"/>
      <c r="F38" s="84"/>
      <c r="G38" s="84"/>
      <c r="H38" s="217"/>
      <c r="I38" s="92"/>
      <c r="J38" s="253"/>
      <c r="K38" s="141"/>
      <c r="L38" s="254"/>
    </row>
    <row r="39" spans="1:14" x14ac:dyDescent="0.2">
      <c r="A39" s="1"/>
      <c r="B39" s="192" t="s">
        <v>138</v>
      </c>
      <c r="C39" s="141"/>
      <c r="D39" s="134"/>
      <c r="E39" s="134"/>
      <c r="F39" s="134"/>
      <c r="G39" s="134"/>
      <c r="H39" s="135"/>
      <c r="I39" s="92"/>
      <c r="J39" s="237"/>
      <c r="K39" s="141"/>
      <c r="L39" s="238"/>
    </row>
    <row r="40" spans="1:14" x14ac:dyDescent="0.2">
      <c r="A40" s="1"/>
      <c r="B40" s="188" t="s">
        <v>94</v>
      </c>
      <c r="C40" s="113">
        <v>222523000</v>
      </c>
      <c r="D40" s="113">
        <v>187311000</v>
      </c>
      <c r="E40" s="113">
        <v>150000000</v>
      </c>
      <c r="F40" s="113">
        <v>140930000</v>
      </c>
      <c r="G40" s="113">
        <v>121313000</v>
      </c>
      <c r="H40" s="166">
        <v>60000000</v>
      </c>
      <c r="I40" s="92"/>
      <c r="J40" s="231">
        <v>60000000</v>
      </c>
      <c r="K40" s="141"/>
      <c r="L40" s="232">
        <v>231520000</v>
      </c>
    </row>
    <row r="41" spans="1:14" x14ac:dyDescent="0.2">
      <c r="A41" s="1"/>
      <c r="B41" s="203" t="s">
        <v>112</v>
      </c>
      <c r="C41" s="181">
        <v>431563000</v>
      </c>
      <c r="D41" s="181">
        <v>373369000</v>
      </c>
      <c r="E41" s="181">
        <v>346463000</v>
      </c>
      <c r="F41" s="181">
        <v>372450000</v>
      </c>
      <c r="G41" s="181">
        <v>351970000</v>
      </c>
      <c r="H41" s="169">
        <v>318908000</v>
      </c>
      <c r="I41" s="92"/>
      <c r="J41" s="357">
        <v>318908000</v>
      </c>
      <c r="K41" s="358"/>
      <c r="L41" s="359">
        <v>417578000</v>
      </c>
    </row>
    <row r="42" spans="1:14" x14ac:dyDescent="0.2">
      <c r="A42" s="1"/>
      <c r="B42" s="245"/>
      <c r="C42" s="90"/>
      <c r="D42" s="90"/>
      <c r="E42" s="56"/>
      <c r="F42" s="56"/>
      <c r="G42" s="56"/>
      <c r="H42" s="227"/>
      <c r="I42" s="92"/>
      <c r="J42" s="161"/>
      <c r="K42" s="141"/>
      <c r="L42" s="161"/>
    </row>
    <row r="43" spans="1:14" x14ac:dyDescent="0.2">
      <c r="A43" s="1"/>
      <c r="B43" s="187"/>
      <c r="C43" s="143"/>
      <c r="D43" s="143"/>
      <c r="E43" s="92"/>
      <c r="F43" s="92"/>
      <c r="G43" s="92"/>
      <c r="H43" s="205"/>
      <c r="I43" s="92"/>
    </row>
    <row r="44" spans="1:14" x14ac:dyDescent="0.2">
      <c r="A44" s="1"/>
      <c r="B44" s="446" t="s">
        <v>66</v>
      </c>
      <c r="C44" s="143"/>
      <c r="D44" s="143"/>
      <c r="E44" s="92"/>
      <c r="F44" s="92"/>
      <c r="G44" s="92"/>
      <c r="H44" s="205"/>
      <c r="I44" s="92"/>
    </row>
    <row r="45" spans="1:14" x14ac:dyDescent="0.2">
      <c r="A45" s="1"/>
      <c r="B45" s="354" t="s">
        <v>42</v>
      </c>
      <c r="C45" s="255"/>
      <c r="D45" s="255"/>
      <c r="E45" s="256"/>
      <c r="F45" s="256"/>
      <c r="G45" s="256"/>
      <c r="H45" s="257"/>
      <c r="I45" s="92"/>
      <c r="N45" s="365"/>
    </row>
    <row r="46" spans="1:14" x14ac:dyDescent="0.2">
      <c r="A46" s="1"/>
      <c r="B46" s="187" t="s">
        <v>43</v>
      </c>
      <c r="C46" s="258">
        <v>15804000</v>
      </c>
      <c r="D46" s="179">
        <v>-52131000</v>
      </c>
      <c r="E46" s="179">
        <v>-18987000</v>
      </c>
      <c r="F46" s="179">
        <v>35134000</v>
      </c>
      <c r="G46" s="179">
        <v>-780000</v>
      </c>
      <c r="H46" s="178">
        <v>-13058000</v>
      </c>
      <c r="I46" s="1"/>
      <c r="J46" s="355">
        <v>-13839000</v>
      </c>
      <c r="K46" s="339"/>
      <c r="L46" s="356">
        <v>-36327000</v>
      </c>
      <c r="N46" s="365"/>
    </row>
    <row r="47" spans="1:14" x14ac:dyDescent="0.2">
      <c r="A47" s="1"/>
      <c r="B47" s="259" t="s">
        <v>45</v>
      </c>
      <c r="C47" s="260">
        <v>-2111000</v>
      </c>
      <c r="D47" s="176">
        <v>-1849000</v>
      </c>
      <c r="E47" s="176">
        <v>-1027000</v>
      </c>
      <c r="F47" s="176">
        <v>-1311000</v>
      </c>
      <c r="G47" s="176">
        <v>-3117000</v>
      </c>
      <c r="H47" s="175">
        <v>-2732000</v>
      </c>
      <c r="I47" s="1"/>
      <c r="J47" s="261">
        <v>-5849000</v>
      </c>
      <c r="K47" s="1"/>
      <c r="L47" s="262">
        <v>-3960000</v>
      </c>
      <c r="N47" s="365"/>
    </row>
    <row r="48" spans="1:14" x14ac:dyDescent="0.2">
      <c r="B48" s="347" t="s">
        <v>42</v>
      </c>
      <c r="C48" s="115">
        <v>13693000</v>
      </c>
      <c r="D48" s="115">
        <v>-53980000</v>
      </c>
      <c r="E48" s="115">
        <v>-20014000</v>
      </c>
      <c r="F48" s="115">
        <v>33823000</v>
      </c>
      <c r="G48" s="115">
        <v>-3897000</v>
      </c>
      <c r="H48" s="116">
        <v>-15790000</v>
      </c>
      <c r="J48" s="264">
        <v>-19688000</v>
      </c>
      <c r="K48" s="1"/>
      <c r="L48" s="265">
        <v>-40287000</v>
      </c>
      <c r="N48" s="365"/>
    </row>
    <row r="49" spans="2:14" x14ac:dyDescent="0.2">
      <c r="B49" s="164" t="s">
        <v>139</v>
      </c>
      <c r="C49" s="348">
        <v>0.1</v>
      </c>
      <c r="D49" s="348">
        <v>-0.44</v>
      </c>
      <c r="E49" s="348">
        <v>-0.14000000000000001</v>
      </c>
      <c r="F49" s="348">
        <v>0.27</v>
      </c>
      <c r="G49" s="348">
        <v>-0.03</v>
      </c>
      <c r="H49" s="349">
        <v>-0.12</v>
      </c>
      <c r="I49" s="350"/>
      <c r="J49" s="351">
        <v>-7.0000000000000007E-2</v>
      </c>
      <c r="K49" s="352"/>
      <c r="L49" s="353">
        <v>-0.16</v>
      </c>
      <c r="N49" s="365"/>
    </row>
    <row r="50" spans="2:14" x14ac:dyDescent="0.2">
      <c r="B50" s="266"/>
      <c r="C50" s="343"/>
      <c r="D50" s="343"/>
      <c r="E50" s="343"/>
      <c r="F50" s="343"/>
      <c r="G50" s="343"/>
      <c r="H50" s="343"/>
      <c r="J50" s="141"/>
      <c r="K50" s="141"/>
      <c r="L50" s="141"/>
    </row>
    <row r="51" spans="2:14" x14ac:dyDescent="0.2">
      <c r="J51" s="141"/>
      <c r="K51" s="141"/>
      <c r="L51" s="141"/>
    </row>
    <row r="52" spans="2:14" x14ac:dyDescent="0.2">
      <c r="J52" s="141"/>
      <c r="K52" s="141"/>
      <c r="L52" s="141"/>
    </row>
  </sheetData>
  <mergeCells count="1">
    <mergeCell ref="B2:F2"/>
  </mergeCells>
  <pageMargins left="0.75" right="0.75" top="1" bottom="1" header="0.5" footer="0.5"/>
  <pageSetup scale="67" orientation="portrait" horizontalDpi="300" verticalDpi="300" r:id="rId1"/>
  <customProperties>
    <customPr name="_pios_id" r:id="rId2"/>
    <customPr name="EpmWorksheetKeyString_GUID" r:id="rId3"/>
  </customPropertie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J45"/>
  <sheetViews>
    <sheetView showGridLines="0" showRuler="0" zoomScaleNormal="100" workbookViewId="0"/>
  </sheetViews>
  <sheetFormatPr defaultColWidth="13.7109375" defaultRowHeight="12.75" x14ac:dyDescent="0.2"/>
  <cols>
    <col min="1" max="1" width="2.85546875" style="461" customWidth="1"/>
    <col min="2" max="2" width="61.42578125" style="461" customWidth="1"/>
    <col min="3" max="3" width="13.28515625" style="461" customWidth="1"/>
    <col min="4" max="4" width="9.140625" style="461" customWidth="1"/>
    <col min="5" max="5" width="8.85546875" style="461" customWidth="1"/>
    <col min="6" max="6" width="9.28515625" style="461" customWidth="1"/>
    <col min="7" max="7" width="12.85546875" style="461" customWidth="1"/>
    <col min="8" max="8" width="11.7109375" style="461" customWidth="1"/>
    <col min="9" max="16384" width="13.7109375" style="461"/>
  </cols>
  <sheetData>
    <row r="1" spans="1:8" x14ac:dyDescent="0.2">
      <c r="A1" s="447"/>
      <c r="B1" s="447"/>
      <c r="C1" s="447"/>
      <c r="D1" s="447"/>
      <c r="E1" s="447"/>
      <c r="F1" s="447"/>
      <c r="G1" s="447"/>
      <c r="H1" s="447"/>
    </row>
    <row r="2" spans="1:8" ht="23.25" customHeight="1" x14ac:dyDescent="0.3">
      <c r="A2" s="447"/>
      <c r="B2" s="448" t="s">
        <v>140</v>
      </c>
      <c r="C2" s="447"/>
      <c r="D2" s="447"/>
      <c r="E2" s="447"/>
      <c r="F2" s="447"/>
      <c r="G2" s="447"/>
      <c r="H2" s="447"/>
    </row>
    <row r="3" spans="1:8" x14ac:dyDescent="0.2">
      <c r="A3" s="447"/>
      <c r="B3" s="449" t="str">
        <f>'1. Key figures table'!$B$3</f>
        <v>Second quarter and half year 2021 results</v>
      </c>
      <c r="C3" s="447"/>
      <c r="D3" s="447"/>
      <c r="E3" s="447"/>
      <c r="F3" s="447"/>
      <c r="G3" s="447"/>
      <c r="H3" s="447"/>
    </row>
    <row r="4" spans="1:8" ht="13.5" thickBot="1" x14ac:dyDescent="0.25">
      <c r="A4" s="447"/>
      <c r="B4" s="450"/>
      <c r="C4" s="462"/>
      <c r="D4" s="462"/>
      <c r="E4" s="462"/>
      <c r="F4" s="462"/>
      <c r="G4" s="462"/>
      <c r="H4" s="462"/>
    </row>
    <row r="5" spans="1:8" ht="27.75" thickBot="1" x14ac:dyDescent="0.25">
      <c r="A5" s="447"/>
      <c r="B5" s="451" t="s">
        <v>47</v>
      </c>
      <c r="C5" s="463" t="s">
        <v>141</v>
      </c>
      <c r="D5" s="463" t="s">
        <v>142</v>
      </c>
      <c r="E5" s="463" t="s">
        <v>143</v>
      </c>
      <c r="F5" s="463" t="s">
        <v>221</v>
      </c>
      <c r="G5" s="463" t="s">
        <v>144</v>
      </c>
      <c r="H5" s="463" t="s">
        <v>98</v>
      </c>
    </row>
    <row r="6" spans="1:8" x14ac:dyDescent="0.2">
      <c r="A6" s="447"/>
      <c r="B6" s="452" t="s">
        <v>228</v>
      </c>
      <c r="C6" s="464">
        <v>26473000</v>
      </c>
      <c r="D6" s="464">
        <v>338124000</v>
      </c>
      <c r="E6" s="464">
        <v>-7438000</v>
      </c>
      <c r="F6" s="464">
        <v>188507000</v>
      </c>
      <c r="G6" s="464">
        <v>120265000</v>
      </c>
      <c r="H6" s="465">
        <v>665931000</v>
      </c>
    </row>
    <row r="7" spans="1:8" x14ac:dyDescent="0.2">
      <c r="A7" s="447"/>
      <c r="B7" s="453" t="s">
        <v>222</v>
      </c>
      <c r="C7" s="466"/>
      <c r="D7" s="466"/>
      <c r="E7" s="466"/>
      <c r="F7" s="466"/>
      <c r="G7" s="466"/>
    </row>
    <row r="8" spans="1:8" x14ac:dyDescent="0.2">
      <c r="A8" s="447"/>
      <c r="B8" s="447" t="s">
        <v>146</v>
      </c>
      <c r="C8" s="467"/>
      <c r="D8" s="467"/>
      <c r="E8" s="467"/>
      <c r="F8" s="467"/>
      <c r="G8" s="467">
        <v>-124767000</v>
      </c>
      <c r="H8" s="468">
        <v>-124767000</v>
      </c>
    </row>
    <row r="9" spans="1:8" ht="3.75" customHeight="1" x14ac:dyDescent="0.2">
      <c r="A9" s="447"/>
      <c r="B9" s="447"/>
      <c r="C9" s="467"/>
      <c r="D9" s="467"/>
      <c r="E9" s="467"/>
      <c r="F9" s="467"/>
      <c r="G9" s="467"/>
      <c r="H9" s="468"/>
    </row>
    <row r="10" spans="1:8" x14ac:dyDescent="0.2">
      <c r="A10" s="469"/>
      <c r="B10" s="453" t="s">
        <v>235</v>
      </c>
      <c r="C10" s="466"/>
      <c r="D10" s="466"/>
      <c r="E10" s="466"/>
      <c r="F10" s="466"/>
      <c r="G10" s="466"/>
    </row>
    <row r="11" spans="1:8" x14ac:dyDescent="0.2">
      <c r="A11" s="447"/>
      <c r="B11" s="447" t="s">
        <v>71</v>
      </c>
      <c r="C11" s="467"/>
      <c r="D11" s="467"/>
      <c r="E11" s="467"/>
      <c r="F11" s="467">
        <v>-3995000</v>
      </c>
      <c r="G11" s="467"/>
      <c r="H11" s="468">
        <v>-3995000</v>
      </c>
    </row>
    <row r="12" spans="1:8" x14ac:dyDescent="0.2">
      <c r="A12" s="447"/>
      <c r="B12" s="447" t="s">
        <v>69</v>
      </c>
      <c r="C12" s="467"/>
      <c r="D12" s="467"/>
      <c r="E12" s="467"/>
      <c r="F12" s="467">
        <v>-2755000</v>
      </c>
      <c r="G12" s="467"/>
      <c r="H12" s="468">
        <v>-2755000</v>
      </c>
    </row>
    <row r="13" spans="1:8" x14ac:dyDescent="0.2">
      <c r="A13" s="447"/>
      <c r="B13" s="454" t="s">
        <v>147</v>
      </c>
      <c r="C13" s="470"/>
      <c r="D13" s="470"/>
      <c r="E13" s="470"/>
      <c r="F13" s="470"/>
      <c r="G13" s="470">
        <v>-6683000</v>
      </c>
      <c r="H13" s="471">
        <v>-6683000</v>
      </c>
    </row>
    <row r="14" spans="1:8" x14ac:dyDescent="0.2">
      <c r="A14" s="469"/>
      <c r="B14" s="455" t="s">
        <v>226</v>
      </c>
      <c r="C14" s="472"/>
      <c r="D14" s="472"/>
      <c r="E14" s="472"/>
      <c r="F14" s="472">
        <v>-6750000</v>
      </c>
      <c r="G14" s="472">
        <v>-6683000</v>
      </c>
      <c r="H14" s="472">
        <v>-13433000</v>
      </c>
    </row>
    <row r="15" spans="1:8" x14ac:dyDescent="0.2">
      <c r="A15" s="447"/>
      <c r="B15" s="456" t="s">
        <v>227</v>
      </c>
      <c r="C15" s="473"/>
      <c r="D15" s="473"/>
      <c r="E15" s="473"/>
      <c r="F15" s="473">
        <v>-6750000</v>
      </c>
      <c r="G15" s="473">
        <v>-131450000</v>
      </c>
      <c r="H15" s="474">
        <v>-138200000</v>
      </c>
    </row>
    <row r="16" spans="1:8" ht="3.75" customHeight="1" x14ac:dyDescent="0.2">
      <c r="A16" s="447"/>
      <c r="B16" s="493"/>
      <c r="C16" s="494"/>
      <c r="D16" s="494"/>
      <c r="E16" s="494"/>
      <c r="F16" s="494"/>
      <c r="G16" s="494"/>
      <c r="H16" s="495"/>
    </row>
    <row r="17" spans="1:8" x14ac:dyDescent="0.2">
      <c r="A17" s="447"/>
      <c r="B17" s="453" t="s">
        <v>223</v>
      </c>
      <c r="C17" s="447"/>
      <c r="D17" s="447"/>
      <c r="E17" s="447"/>
      <c r="F17" s="447"/>
      <c r="G17" s="447"/>
    </row>
    <row r="18" spans="1:8" x14ac:dyDescent="0.2">
      <c r="A18" s="447"/>
      <c r="B18" s="457" t="s">
        <v>148</v>
      </c>
      <c r="C18" s="475"/>
      <c r="D18" s="475"/>
      <c r="E18" s="475">
        <v>9217000</v>
      </c>
      <c r="F18" s="475">
        <v>-1795000</v>
      </c>
      <c r="G18" s="475">
        <v>-2303000</v>
      </c>
      <c r="H18" s="476">
        <v>5119000</v>
      </c>
    </row>
    <row r="19" spans="1:8" x14ac:dyDescent="0.2">
      <c r="A19" s="447"/>
      <c r="B19" s="458" t="s">
        <v>149</v>
      </c>
      <c r="C19" s="467"/>
      <c r="D19" s="467"/>
      <c r="E19" s="467">
        <v>-16569000</v>
      </c>
      <c r="F19" s="467"/>
      <c r="G19" s="467"/>
      <c r="H19" s="468">
        <v>-16569000</v>
      </c>
    </row>
    <row r="20" spans="1:8" ht="3.75" customHeight="1" x14ac:dyDescent="0.2">
      <c r="A20" s="447"/>
      <c r="B20" s="458"/>
      <c r="C20" s="467"/>
      <c r="D20" s="467"/>
      <c r="E20" s="467"/>
      <c r="F20" s="467"/>
      <c r="G20" s="467"/>
      <c r="H20" s="468"/>
    </row>
    <row r="21" spans="1:8" x14ac:dyDescent="0.2">
      <c r="A21" s="447"/>
      <c r="B21" s="453" t="s">
        <v>224</v>
      </c>
      <c r="C21" s="457"/>
      <c r="D21" s="457"/>
      <c r="E21" s="457"/>
      <c r="F21" s="457"/>
      <c r="G21" s="457"/>
    </row>
    <row r="22" spans="1:8" x14ac:dyDescent="0.2">
      <c r="A22" s="447"/>
      <c r="B22" s="459" t="s">
        <v>150</v>
      </c>
      <c r="C22" s="477"/>
      <c r="D22" s="477"/>
      <c r="E22" s="477"/>
      <c r="F22" s="477">
        <v>-31488000</v>
      </c>
      <c r="G22" s="477">
        <v>31488000</v>
      </c>
      <c r="H22" s="478"/>
    </row>
    <row r="23" spans="1:8" ht="13.5" thickBot="1" x14ac:dyDescent="0.25">
      <c r="A23" s="447"/>
      <c r="B23" s="460" t="s">
        <v>225</v>
      </c>
      <c r="C23" s="479">
        <v>26473000</v>
      </c>
      <c r="D23" s="479">
        <v>338124000</v>
      </c>
      <c r="E23" s="479">
        <v>-14790000</v>
      </c>
      <c r="F23" s="479">
        <v>148474000</v>
      </c>
      <c r="G23" s="479">
        <v>18000000</v>
      </c>
      <c r="H23" s="479">
        <v>516281000</v>
      </c>
    </row>
    <row r="24" spans="1:8" ht="13.5" thickBot="1" x14ac:dyDescent="0.25">
      <c r="A24" s="447"/>
      <c r="B24" s="452"/>
      <c r="C24" s="480"/>
      <c r="D24" s="480"/>
      <c r="E24" s="480"/>
      <c r="F24" s="480"/>
      <c r="G24" s="480"/>
      <c r="H24" s="480"/>
    </row>
    <row r="25" spans="1:8" ht="27.75" thickBot="1" x14ac:dyDescent="0.25">
      <c r="B25" s="451" t="s">
        <v>47</v>
      </c>
      <c r="C25" s="463" t="s">
        <v>141</v>
      </c>
      <c r="D25" s="463" t="s">
        <v>142</v>
      </c>
      <c r="E25" s="463" t="s">
        <v>143</v>
      </c>
      <c r="F25" s="463" t="s">
        <v>221</v>
      </c>
      <c r="G25" s="463" t="s">
        <v>144</v>
      </c>
      <c r="H25" s="463" t="s">
        <v>98</v>
      </c>
    </row>
    <row r="26" spans="1:8" x14ac:dyDescent="0.2">
      <c r="B26" s="452" t="s">
        <v>229</v>
      </c>
      <c r="C26" s="481">
        <v>26473000</v>
      </c>
      <c r="D26" s="481">
        <v>338124000</v>
      </c>
      <c r="E26" s="481">
        <v>-14312000</v>
      </c>
      <c r="F26" s="481">
        <v>127598000</v>
      </c>
      <c r="G26" s="481">
        <v>-90267000</v>
      </c>
      <c r="H26" s="481">
        <v>387616000</v>
      </c>
    </row>
    <row r="27" spans="1:8" x14ac:dyDescent="0.2">
      <c r="B27" s="453" t="s">
        <v>222</v>
      </c>
      <c r="C27" s="482"/>
      <c r="D27" s="482"/>
      <c r="E27" s="482"/>
      <c r="F27" s="482"/>
      <c r="G27" s="482"/>
      <c r="H27" s="483"/>
    </row>
    <row r="28" spans="1:8" x14ac:dyDescent="0.2">
      <c r="B28" s="447" t="s">
        <v>146</v>
      </c>
      <c r="C28" s="484"/>
      <c r="D28" s="484"/>
      <c r="E28" s="484"/>
      <c r="F28" s="484"/>
      <c r="G28" s="484">
        <v>-35095000</v>
      </c>
      <c r="H28" s="484">
        <v>-35095000</v>
      </c>
    </row>
    <row r="29" spans="1:8" ht="3.75" customHeight="1" x14ac:dyDescent="0.2">
      <c r="B29" s="447"/>
      <c r="C29" s="484"/>
      <c r="D29" s="484"/>
      <c r="E29" s="484"/>
      <c r="F29" s="484"/>
      <c r="G29" s="484"/>
      <c r="H29" s="484"/>
    </row>
    <row r="30" spans="1:8" x14ac:dyDescent="0.2">
      <c r="B30" s="453" t="s">
        <v>235</v>
      </c>
      <c r="C30" s="482"/>
      <c r="D30" s="482"/>
      <c r="E30" s="482"/>
      <c r="F30" s="482"/>
      <c r="G30" s="482"/>
      <c r="H30" s="483"/>
    </row>
    <row r="31" spans="1:8" x14ac:dyDescent="0.2">
      <c r="B31" s="447" t="s">
        <v>71</v>
      </c>
      <c r="C31" s="484"/>
      <c r="D31" s="484"/>
      <c r="E31" s="484"/>
      <c r="F31" s="484">
        <v>2003000</v>
      </c>
      <c r="G31" s="484"/>
      <c r="H31" s="484">
        <v>2003000</v>
      </c>
    </row>
    <row r="32" spans="1:8" x14ac:dyDescent="0.2">
      <c r="B32" s="447" t="s">
        <v>69</v>
      </c>
      <c r="C32" s="484"/>
      <c r="D32" s="484"/>
      <c r="E32" s="484"/>
      <c r="F32" s="484">
        <v>4403000</v>
      </c>
      <c r="G32" s="484"/>
      <c r="H32" s="484">
        <v>4403000</v>
      </c>
    </row>
    <row r="33" spans="2:10" x14ac:dyDescent="0.2">
      <c r="B33" s="455" t="s">
        <v>226</v>
      </c>
      <c r="C33" s="485"/>
      <c r="D33" s="485"/>
      <c r="E33" s="485"/>
      <c r="F33" s="485">
        <v>6406000</v>
      </c>
      <c r="G33" s="485"/>
      <c r="H33" s="485">
        <v>6406000</v>
      </c>
    </row>
    <row r="34" spans="2:10" x14ac:dyDescent="0.2">
      <c r="B34" s="456" t="s">
        <v>227</v>
      </c>
      <c r="C34" s="486"/>
      <c r="D34" s="486"/>
      <c r="E34" s="486"/>
      <c r="F34" s="486">
        <v>6406000</v>
      </c>
      <c r="G34" s="486">
        <v>-35095000</v>
      </c>
      <c r="H34" s="486">
        <v>-28689000</v>
      </c>
    </row>
    <row r="35" spans="2:10" ht="3.75" customHeight="1" x14ac:dyDescent="0.2">
      <c r="B35" s="493"/>
      <c r="C35" s="496"/>
      <c r="D35" s="496"/>
      <c r="E35" s="496"/>
      <c r="F35" s="496"/>
      <c r="G35" s="496"/>
      <c r="H35" s="496"/>
    </row>
    <row r="36" spans="2:10" x14ac:dyDescent="0.2">
      <c r="B36" s="453" t="s">
        <v>223</v>
      </c>
      <c r="C36" s="487"/>
      <c r="D36" s="487"/>
      <c r="E36" s="487"/>
      <c r="F36" s="487"/>
      <c r="G36" s="487"/>
      <c r="H36" s="483"/>
    </row>
    <row r="37" spans="2:10" x14ac:dyDescent="0.2">
      <c r="B37" s="457" t="s">
        <v>148</v>
      </c>
      <c r="C37" s="488"/>
      <c r="D37" s="488"/>
      <c r="E37" s="488">
        <v>6767000</v>
      </c>
      <c r="F37" s="488">
        <v>73000</v>
      </c>
      <c r="G37" s="488">
        <v>672000</v>
      </c>
      <c r="H37" s="488">
        <v>7512000</v>
      </c>
    </row>
    <row r="38" spans="2:10" x14ac:dyDescent="0.2">
      <c r="B38" s="458" t="s">
        <v>149</v>
      </c>
      <c r="C38" s="484"/>
      <c r="D38" s="484"/>
      <c r="E38" s="484">
        <v>-33431000</v>
      </c>
      <c r="F38" s="484"/>
      <c r="G38" s="484"/>
      <c r="H38" s="484">
        <v>-33431000</v>
      </c>
    </row>
    <row r="39" spans="2:10" ht="3.75" customHeight="1" x14ac:dyDescent="0.2">
      <c r="B39" s="458"/>
      <c r="C39" s="484"/>
      <c r="D39" s="484"/>
      <c r="E39" s="484"/>
      <c r="F39" s="484"/>
      <c r="G39" s="484"/>
      <c r="H39" s="484"/>
    </row>
    <row r="40" spans="2:10" x14ac:dyDescent="0.2">
      <c r="B40" s="453" t="s">
        <v>224</v>
      </c>
      <c r="C40" s="489"/>
      <c r="D40" s="489"/>
      <c r="E40" s="489"/>
      <c r="F40" s="489"/>
      <c r="G40" s="489"/>
      <c r="H40" s="483"/>
    </row>
    <row r="41" spans="2:10" x14ac:dyDescent="0.2">
      <c r="B41" s="459" t="s">
        <v>150</v>
      </c>
      <c r="C41" s="490"/>
      <c r="D41" s="490"/>
      <c r="E41" s="490"/>
      <c r="F41" s="490">
        <v>-23526000</v>
      </c>
      <c r="G41" s="490">
        <v>23526000</v>
      </c>
      <c r="H41" s="490"/>
    </row>
    <row r="42" spans="2:10" ht="13.5" thickBot="1" x14ac:dyDescent="0.25">
      <c r="B42" s="460" t="s">
        <v>230</v>
      </c>
      <c r="C42" s="491">
        <v>26473000</v>
      </c>
      <c r="D42" s="491">
        <v>338124000</v>
      </c>
      <c r="E42" s="491">
        <v>-40976000</v>
      </c>
      <c r="F42" s="491">
        <v>110551000</v>
      </c>
      <c r="G42" s="491">
        <v>-101164000</v>
      </c>
      <c r="H42" s="491">
        <v>333009000</v>
      </c>
    </row>
    <row r="43" spans="2:10" x14ac:dyDescent="0.2">
      <c r="B43" s="505" t="s">
        <v>233</v>
      </c>
      <c r="C43" s="505"/>
      <c r="D43" s="505"/>
      <c r="E43" s="505"/>
      <c r="F43" s="505"/>
      <c r="G43" s="505"/>
      <c r="H43" s="505"/>
    </row>
    <row r="44" spans="2:10" ht="12.75" customHeight="1" x14ac:dyDescent="0.2">
      <c r="B44" s="505" t="s">
        <v>234</v>
      </c>
      <c r="C44" s="506"/>
      <c r="D44" s="506"/>
      <c r="E44" s="506"/>
      <c r="F44" s="506"/>
      <c r="G44" s="506"/>
      <c r="H44" s="506"/>
      <c r="I44" s="503"/>
      <c r="J44" s="503"/>
    </row>
    <row r="45" spans="2:10" x14ac:dyDescent="0.2">
      <c r="C45" s="492"/>
      <c r="D45" s="492"/>
      <c r="E45" s="492"/>
      <c r="F45" s="492"/>
      <c r="G45" s="492"/>
      <c r="H45" s="492"/>
    </row>
  </sheetData>
  <mergeCells count="2">
    <mergeCell ref="B43:H43"/>
    <mergeCell ref="B44:H44"/>
  </mergeCells>
  <pageMargins left="0.75" right="0.75" top="1" bottom="1" header="0.5" footer="0.5"/>
  <pageSetup scale="56" orientation="portrait" horizontalDpi="300" verticalDpi="300" r:id="rId1"/>
  <customProperties>
    <customPr name="_pios_id" r:id="rId2"/>
    <customPr name="EpmWorksheetKeyString_GUID" r:id="rId3"/>
  </customPropertie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2:D34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42.140625" customWidth="1"/>
    <col min="3" max="4" width="10.42578125" customWidth="1"/>
  </cols>
  <sheetData>
    <row r="2" spans="2:4" ht="20.25" x14ac:dyDescent="0.3">
      <c r="B2" s="3" t="s">
        <v>151</v>
      </c>
      <c r="C2" s="1"/>
      <c r="D2" s="1"/>
    </row>
    <row r="3" spans="2:4" x14ac:dyDescent="0.2">
      <c r="B3" s="4" t="str">
        <f>'1. Key figures table'!$B$3</f>
        <v>Second quarter and half year 2021 results</v>
      </c>
      <c r="C3" s="1"/>
      <c r="D3" s="1"/>
    </row>
    <row r="4" spans="2:4" x14ac:dyDescent="0.2">
      <c r="B4" s="5"/>
      <c r="C4" s="78"/>
      <c r="D4" s="78"/>
    </row>
    <row r="5" spans="2:4" x14ac:dyDescent="0.2">
      <c r="B5" s="6" t="s">
        <v>25</v>
      </c>
      <c r="C5" s="7" t="s">
        <v>6</v>
      </c>
      <c r="D5" s="8" t="s">
        <v>7</v>
      </c>
    </row>
    <row r="6" spans="2:4" x14ac:dyDescent="0.2">
      <c r="B6" s="270" t="s">
        <v>10</v>
      </c>
      <c r="C6" s="271">
        <v>264300000</v>
      </c>
      <c r="D6" s="272">
        <v>254900000</v>
      </c>
    </row>
    <row r="7" spans="2:4" x14ac:dyDescent="0.2">
      <c r="B7" s="273" t="s">
        <v>8</v>
      </c>
      <c r="C7" s="274">
        <v>213400000</v>
      </c>
      <c r="D7" s="275">
        <v>191100000</v>
      </c>
    </row>
    <row r="8" spans="2:4" x14ac:dyDescent="0.2">
      <c r="B8" s="276" t="s">
        <v>152</v>
      </c>
      <c r="C8" s="277">
        <v>208000000</v>
      </c>
      <c r="D8" s="74">
        <v>185100000</v>
      </c>
    </row>
    <row r="9" spans="2:4" x14ac:dyDescent="0.2">
      <c r="B9" s="276" t="s">
        <v>153</v>
      </c>
      <c r="C9" s="277">
        <v>5400000</v>
      </c>
      <c r="D9" s="74">
        <v>6000000</v>
      </c>
    </row>
    <row r="10" spans="2:4" x14ac:dyDescent="0.2">
      <c r="B10" s="1" t="s">
        <v>9</v>
      </c>
      <c r="C10" s="277">
        <v>56300000</v>
      </c>
      <c r="D10" s="74">
        <v>69800000</v>
      </c>
    </row>
    <row r="11" spans="2:4" x14ac:dyDescent="0.2">
      <c r="B11" s="14" t="s">
        <v>154</v>
      </c>
      <c r="C11" s="45">
        <v>-5400000</v>
      </c>
      <c r="D11" s="46">
        <v>-6000000</v>
      </c>
    </row>
    <row r="12" spans="2:4" x14ac:dyDescent="0.2">
      <c r="B12" s="278"/>
      <c r="C12" s="279"/>
      <c r="D12" s="280"/>
    </row>
    <row r="13" spans="2:4" x14ac:dyDescent="0.2">
      <c r="B13" s="281" t="s">
        <v>155</v>
      </c>
      <c r="C13" s="282">
        <v>264300000</v>
      </c>
      <c r="D13" s="283">
        <v>254900000</v>
      </c>
    </row>
    <row r="14" spans="2:4" x14ac:dyDescent="0.2">
      <c r="B14" s="273" t="s">
        <v>156</v>
      </c>
      <c r="C14" s="274">
        <v>140500000</v>
      </c>
      <c r="D14" s="275">
        <v>134800000</v>
      </c>
    </row>
    <row r="15" spans="2:4" x14ac:dyDescent="0.2">
      <c r="B15" s="1" t="s">
        <v>157</v>
      </c>
      <c r="C15" s="277">
        <v>86200000</v>
      </c>
      <c r="D15" s="74">
        <v>76200000</v>
      </c>
    </row>
    <row r="16" spans="2:4" x14ac:dyDescent="0.2">
      <c r="B16" s="14" t="s">
        <v>158</v>
      </c>
      <c r="C16" s="45">
        <v>37600000</v>
      </c>
      <c r="D16" s="46">
        <v>44000000</v>
      </c>
    </row>
    <row r="17" spans="2:4" x14ac:dyDescent="0.2">
      <c r="B17" s="91"/>
      <c r="C17" s="120"/>
      <c r="D17" s="85"/>
    </row>
    <row r="18" spans="2:4" x14ac:dyDescent="0.2">
      <c r="B18" s="281" t="s">
        <v>159</v>
      </c>
      <c r="C18" s="282">
        <v>264300000</v>
      </c>
      <c r="D18" s="283">
        <v>254900000</v>
      </c>
    </row>
    <row r="19" spans="2:4" x14ac:dyDescent="0.2">
      <c r="B19" s="273" t="s">
        <v>160</v>
      </c>
      <c r="C19" s="274">
        <v>56700000</v>
      </c>
      <c r="D19" s="275">
        <v>60000000</v>
      </c>
    </row>
    <row r="20" spans="2:4" x14ac:dyDescent="0.2">
      <c r="B20" s="14" t="s">
        <v>161</v>
      </c>
      <c r="C20" s="45">
        <v>207600000</v>
      </c>
      <c r="D20" s="46">
        <v>194900000</v>
      </c>
    </row>
    <row r="21" spans="2:4" x14ac:dyDescent="0.2">
      <c r="B21" s="91"/>
      <c r="C21" s="279"/>
      <c r="D21" s="280"/>
    </row>
    <row r="22" spans="2:4" x14ac:dyDescent="0.2">
      <c r="B22" s="281" t="s">
        <v>162</v>
      </c>
      <c r="C22" s="282">
        <v>-31900000</v>
      </c>
      <c r="D22" s="283">
        <v>-138700000</v>
      </c>
    </row>
    <row r="23" spans="2:4" x14ac:dyDescent="0.2">
      <c r="B23" s="273" t="s">
        <v>8</v>
      </c>
      <c r="C23" s="274">
        <v>-42800000</v>
      </c>
      <c r="D23" s="275">
        <v>-148700000</v>
      </c>
    </row>
    <row r="24" spans="2:4" x14ac:dyDescent="0.2">
      <c r="B24" s="14" t="s">
        <v>9</v>
      </c>
      <c r="C24" s="45">
        <v>10900000</v>
      </c>
      <c r="D24" s="46">
        <v>10000000</v>
      </c>
    </row>
    <row r="25" spans="2:4" x14ac:dyDescent="0.2">
      <c r="B25" s="91"/>
      <c r="C25" s="279"/>
      <c r="D25" s="280"/>
    </row>
    <row r="26" spans="2:4" x14ac:dyDescent="0.2">
      <c r="B26" s="281" t="s">
        <v>13</v>
      </c>
      <c r="C26" s="282">
        <v>8199999.9999999991</v>
      </c>
      <c r="D26" s="283">
        <v>5000000</v>
      </c>
    </row>
    <row r="27" spans="2:4" x14ac:dyDescent="0.2">
      <c r="B27" s="273" t="s">
        <v>8</v>
      </c>
      <c r="C27" s="274">
        <v>-3200000</v>
      </c>
      <c r="D27" s="275">
        <v>-5500000</v>
      </c>
    </row>
    <row r="28" spans="2:4" x14ac:dyDescent="0.2">
      <c r="B28" s="14" t="s">
        <v>9</v>
      </c>
      <c r="C28" s="45">
        <v>11400000</v>
      </c>
      <c r="D28" s="46">
        <v>10500000</v>
      </c>
    </row>
    <row r="29" spans="2:4" x14ac:dyDescent="0.2">
      <c r="B29" s="91"/>
      <c r="C29" s="279"/>
      <c r="D29" s="280"/>
    </row>
    <row r="30" spans="2:4" x14ac:dyDescent="0.2">
      <c r="B30" s="1" t="s">
        <v>163</v>
      </c>
      <c r="C30" s="277">
        <v>-31900000</v>
      </c>
      <c r="D30" s="74">
        <v>-138700000</v>
      </c>
    </row>
    <row r="31" spans="2:4" x14ac:dyDescent="0.2">
      <c r="B31" s="1" t="s">
        <v>164</v>
      </c>
      <c r="C31" s="277">
        <v>-3400000</v>
      </c>
      <c r="D31" s="74">
        <v>-3200000</v>
      </c>
    </row>
    <row r="32" spans="2:4" x14ac:dyDescent="0.2">
      <c r="B32" s="14" t="s">
        <v>165</v>
      </c>
      <c r="C32" s="45">
        <v>2600000</v>
      </c>
      <c r="D32" s="46">
        <v>2600000</v>
      </c>
    </row>
    <row r="33" spans="2:4" x14ac:dyDescent="0.2">
      <c r="B33" s="18" t="s">
        <v>166</v>
      </c>
      <c r="C33" s="47">
        <v>-32700000</v>
      </c>
      <c r="D33" s="48">
        <v>-139300000</v>
      </c>
    </row>
    <row r="34" spans="2:4" x14ac:dyDescent="0.2">
      <c r="B34" s="171"/>
      <c r="C34" s="171"/>
      <c r="D34" s="171"/>
    </row>
  </sheetData>
  <pageMargins left="0.75" right="0.75" top="1" bottom="1" header="0.5" footer="0.5"/>
  <pageSetup orientation="portrait" horizontalDpi="300" verticalDpi="300" r:id="rId1"/>
  <customProperties>
    <customPr name="_pios_id" r:id="rId2"/>
    <customPr name="EpmWorksheetKeyString_GUID" r:id="rId3"/>
  </customPropertie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2:D15"/>
  <sheetViews>
    <sheetView showGridLines="0" showRuler="0" zoomScaleNormal="100" workbookViewId="0"/>
  </sheetViews>
  <sheetFormatPr defaultColWidth="13.7109375" defaultRowHeight="12.75" x14ac:dyDescent="0.2"/>
  <cols>
    <col min="1" max="1" width="2.85546875" customWidth="1"/>
    <col min="2" max="2" width="52.140625" customWidth="1"/>
    <col min="3" max="3" width="7.5703125" customWidth="1"/>
    <col min="4" max="4" width="8.140625" customWidth="1"/>
  </cols>
  <sheetData>
    <row r="2" spans="2:4" ht="20.25" x14ac:dyDescent="0.3">
      <c r="B2" s="3" t="s">
        <v>167</v>
      </c>
      <c r="C2" s="1"/>
      <c r="D2" s="1"/>
    </row>
    <row r="3" spans="2:4" x14ac:dyDescent="0.2">
      <c r="B3" s="4" t="s">
        <v>1</v>
      </c>
      <c r="C3" s="1"/>
      <c r="D3" s="1"/>
    </row>
    <row r="4" spans="2:4" x14ac:dyDescent="0.2">
      <c r="B4" s="5"/>
      <c r="C4" s="78"/>
      <c r="D4" s="78"/>
    </row>
    <row r="5" spans="2:4" x14ac:dyDescent="0.2">
      <c r="B5" s="6"/>
      <c r="C5" s="7" t="s">
        <v>6</v>
      </c>
      <c r="D5" s="8" t="s">
        <v>7</v>
      </c>
    </row>
    <row r="6" spans="2:4" x14ac:dyDescent="0.2">
      <c r="B6" s="269" t="s">
        <v>168</v>
      </c>
      <c r="C6" s="152"/>
      <c r="D6" s="84"/>
    </row>
    <row r="7" spans="2:4" x14ac:dyDescent="0.2">
      <c r="B7" s="77" t="s">
        <v>169</v>
      </c>
      <c r="C7" s="132">
        <v>-35095000</v>
      </c>
      <c r="D7" s="131">
        <v>-124767000</v>
      </c>
    </row>
    <row r="8" spans="2:4" x14ac:dyDescent="0.2">
      <c r="B8" s="1"/>
      <c r="C8" s="135"/>
      <c r="D8" s="134"/>
    </row>
    <row r="9" spans="2:4" x14ac:dyDescent="0.2">
      <c r="B9" s="77" t="s">
        <v>170</v>
      </c>
      <c r="C9" s="135"/>
      <c r="D9" s="134"/>
    </row>
    <row r="10" spans="2:4" x14ac:dyDescent="0.2">
      <c r="B10" s="1" t="s">
        <v>171</v>
      </c>
      <c r="C10" s="123">
        <v>128519000</v>
      </c>
      <c r="D10" s="122">
        <v>130898000</v>
      </c>
    </row>
    <row r="11" spans="2:4" x14ac:dyDescent="0.2">
      <c r="B11" s="1"/>
      <c r="C11" s="135"/>
      <c r="D11" s="134"/>
    </row>
    <row r="12" spans="2:4" ht="25.5" x14ac:dyDescent="0.2">
      <c r="B12" s="77" t="s">
        <v>172</v>
      </c>
      <c r="C12" s="130"/>
      <c r="D12" s="129"/>
    </row>
    <row r="13" spans="2:4" x14ac:dyDescent="0.2">
      <c r="B13" s="1" t="s">
        <v>173</v>
      </c>
      <c r="C13" s="123">
        <v>1407000</v>
      </c>
      <c r="D13" s="122">
        <v>2043000</v>
      </c>
    </row>
    <row r="14" spans="2:4" x14ac:dyDescent="0.2">
      <c r="B14" s="78" t="s">
        <v>174</v>
      </c>
      <c r="C14" s="109">
        <v>129926000</v>
      </c>
      <c r="D14" s="108">
        <v>132941000</v>
      </c>
    </row>
    <row r="15" spans="2:4" x14ac:dyDescent="0.2">
      <c r="B15" s="171"/>
      <c r="C15" s="171"/>
      <c r="D15" s="171"/>
    </row>
  </sheetData>
  <pageMargins left="0.75" right="0.75" top="1" bottom="1" header="0.5" footer="0.5"/>
  <pageSetup orientation="portrait" horizontalDpi="300" verticalDpi="300" r:id="rId1"/>
  <customProperties>
    <customPr name="_pios_id" r:id="rId2"/>
    <customPr name="EpmWorksheetKeyString_GUID" r:id="rId3"/>
  </customPropertie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1e77aff3-56fb-459a-8532-f6248deba525">
      <UserInfo>
        <DisplayName>Christian Rudyanto</DisplayName>
        <AccountId>12</AccountId>
        <AccountType/>
      </UserInfo>
      <UserInfo>
        <DisplayName>Dirk Ypma</DisplayName>
        <AccountId>13</AccountId>
        <AccountType/>
      </UserInfo>
      <UserInfo>
        <DisplayName>Megan Daniell</DisplayName>
        <AccountId>6</AccountId>
        <AccountType/>
      </UserInfo>
    </SharedWithUsers>
    <PreviousStatus xmlns="1e77aff3-56fb-459a-8532-f6248deba525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3F7BBD96B89DE479B2BD407CBA1FA48" ma:contentTypeVersion="11" ma:contentTypeDescription="Create a new document." ma:contentTypeScope="" ma:versionID="2440e704c22298e284e0a1d3f7212b3c">
  <xsd:schema xmlns:xsd="http://www.w3.org/2001/XMLSchema" xmlns:xs="http://www.w3.org/2001/XMLSchema" xmlns:p="http://schemas.microsoft.com/office/2006/metadata/properties" xmlns:ns2="e3dbfc16-9d4f-40c7-9a4e-1f2cc64da845" xmlns:ns3="1e77aff3-56fb-459a-8532-f6248deba525" targetNamespace="http://schemas.microsoft.com/office/2006/metadata/properties" ma:root="true" ma:fieldsID="d32f58fc1247d162b79c19ebf59a9058" ns2:_="" ns3:_="">
    <xsd:import namespace="e3dbfc16-9d4f-40c7-9a4e-1f2cc64da845"/>
    <xsd:import namespace="1e77aff3-56fb-459a-8532-f6248deba52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PreviousStatu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dbfc16-9d4f-40c7-9a4e-1f2cc64da84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e77aff3-56fb-459a-8532-f6248deba525" elementFormDefault="qualified">
    <xsd:import namespace="http://schemas.microsoft.com/office/2006/documentManagement/types"/>
    <xsd:import namespace="http://schemas.microsoft.com/office/infopath/2007/PartnerControls"/>
    <xsd:element name="SharedWithUsers" ma:index="1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4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PreviousStatus" ma:index="19" nillable="true" ma:displayName="PreviousStatus" ma:internalName="PreviousStatu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974A56F-8471-4726-B002-DF837675ECA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E2E9BD3-D220-474A-8C99-81C4BE1DDA8A}">
  <ds:schemaRefs>
    <ds:schemaRef ds:uri="http://schemas.microsoft.com/office/2006/metadata/properties"/>
    <ds:schemaRef ds:uri="http://schemas.microsoft.com/office/infopath/2007/PartnerControls"/>
    <ds:schemaRef ds:uri="c1af17a9-2664-4b06-929c-5ef97ed0e901"/>
    <ds:schemaRef ds:uri="2bfb4364-6c3c-4f5e-ae56-1cd7f9654aa6"/>
    <ds:schemaRef ds:uri="1e77aff3-56fb-459a-8532-f6248deba525"/>
  </ds:schemaRefs>
</ds:datastoreItem>
</file>

<file path=customXml/itemProps3.xml><?xml version="1.0" encoding="utf-8"?>
<ds:datastoreItem xmlns:ds="http://schemas.openxmlformats.org/officeDocument/2006/customXml" ds:itemID="{44675C07-B4E9-46AA-8E3D-4A248DF7C58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3dbfc16-9d4f-40c7-9a4e-1f2cc64da845"/>
    <ds:schemaRef ds:uri="1e77aff3-56fb-459a-8532-f6248deba52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12</vt:i4>
      </vt:variant>
      <vt:variant>
        <vt:lpstr>Named Ranges</vt:lpstr>
      </vt:variant>
      <vt:variant>
        <vt:i4>4</vt:i4>
      </vt:variant>
    </vt:vector>
  </HeadingPairs>
  <TitlesOfParts>
    <vt:vector size="16" baseType="lpstr">
      <vt:lpstr>Cover</vt:lpstr>
      <vt:lpstr>1. Key figures table</vt:lpstr>
      <vt:lpstr>2. Cons Stat of Income</vt:lpstr>
      <vt:lpstr>3. Cons Stat of Comp Income</vt:lpstr>
      <vt:lpstr>4. Cons Balance Sheet</vt:lpstr>
      <vt:lpstr>5. Cons Stat of CF</vt:lpstr>
      <vt:lpstr>6. Cons Stat of Chang in Equity</vt:lpstr>
      <vt:lpstr>7. Segment Reporting</vt:lpstr>
      <vt:lpstr>8. Earnings per share</vt:lpstr>
      <vt:lpstr>9. Shareholders equity</vt:lpstr>
      <vt:lpstr>10. Operational performance</vt:lpstr>
      <vt:lpstr>Summarized BS and CF</vt:lpstr>
      <vt:lpstr>'1. Key figures table'!Print_Area</vt:lpstr>
      <vt:lpstr>'4. Cons Balance Sheet'!Print_Area</vt:lpstr>
      <vt:lpstr>'9. Shareholders equity'!Print_Area</vt:lpstr>
      <vt:lpstr>Cover!Print_Area</vt:lpstr>
    </vt:vector>
  </TitlesOfParts>
  <Company>Workiva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Workiva</dc:creator>
  <cp:keywords>wDesk</cp:keywords>
  <dc:description/>
  <cp:lastModifiedBy>Megan Daniell</cp:lastModifiedBy>
  <cp:revision>2</cp:revision>
  <cp:lastPrinted>2021-07-13T15:17:06Z</cp:lastPrinted>
  <dcterms:created xsi:type="dcterms:W3CDTF">2021-07-13T09:56:44Z</dcterms:created>
  <dcterms:modified xsi:type="dcterms:W3CDTF">2021-07-14T15:36:18Z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0x01010063F7BBD96B89DE479B2BD407CBA1FA48</vt:lpwstr>
  </property>
  <property fmtid="{D5CDD505-2E9C-101B-9397-08002B2CF9AE}" pid="3" name="CustomUiType">
    <vt:lpwstr>2</vt:lpwstr>
  </property>
</Properties>
</file>