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tomtominternational.sharepoint.com/teams/Corp/InvestorRelations/Quarterly results/2021/Q4/Press Release/"/>
    </mc:Choice>
  </mc:AlternateContent>
  <xr:revisionPtr revIDLastSave="0" documentId="8_{6083A10A-C82A-4D5B-AC1A-09102AA65320}" xr6:coauthVersionLast="47" xr6:coauthVersionMax="47" xr10:uidLastSave="{00000000-0000-0000-0000-000000000000}"/>
  <bookViews>
    <workbookView xWindow="-108" yWindow="-108" windowWidth="29016" windowHeight="15816" tabRatio="500" xr2:uid="{00000000-000D-0000-FFFF-FFFF00000000}"/>
  </bookViews>
  <sheets>
    <sheet name="Cover" sheetId="1" r:id="rId1"/>
    <sheet name="1. Key figures table" sheetId="2" r:id="rId2"/>
    <sheet name="2. Cons Stat of Income" sheetId="3" r:id="rId3"/>
    <sheet name="3. Cons Balance Sheet" sheetId="4" r:id="rId4"/>
    <sheet name="4. Cons Stat of CF" sheetId="5" r:id="rId5"/>
    <sheet name="5. Operational performance" sheetId="6" r:id="rId6"/>
  </sheets>
  <definedNames>
    <definedName name="_xlnm.Print_Area" localSheetId="1">'1. Key figures table'!$A$1:$I$76</definedName>
    <definedName name="_xlnm.Print_Area" localSheetId="2">'2. Cons Stat of Income'!$A$1:$M$45</definedName>
    <definedName name="_xlnm.Print_Area" localSheetId="5">'5. Operational performance'!$A$1:$H$53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6" l="1"/>
  <c r="G27" i="6"/>
  <c r="F27" i="6"/>
  <c r="E27" i="6"/>
  <c r="D27" i="6"/>
  <c r="C27" i="6"/>
  <c r="H26" i="6" l="1"/>
  <c r="G26" i="6"/>
  <c r="F26" i="6"/>
  <c r="E26" i="6"/>
  <c r="D26" i="6"/>
  <c r="C26" i="6"/>
  <c r="H51" i="6" l="1"/>
  <c r="G51" i="6"/>
  <c r="F51" i="6"/>
  <c r="E51" i="6"/>
  <c r="D51" i="6"/>
  <c r="C51" i="6"/>
  <c r="H50" i="6"/>
  <c r="F50" i="6"/>
  <c r="E50" i="6"/>
  <c r="D50" i="6"/>
  <c r="H45" i="6"/>
  <c r="G45" i="6"/>
  <c r="F45" i="6"/>
  <c r="E45" i="6"/>
  <c r="D45" i="6"/>
  <c r="H44" i="6"/>
  <c r="G44" i="6"/>
  <c r="F44" i="6"/>
  <c r="E44" i="6"/>
  <c r="D44" i="6"/>
  <c r="C44" i="6"/>
  <c r="H43" i="6"/>
  <c r="G43" i="6"/>
  <c r="F43" i="6"/>
  <c r="E43" i="6"/>
  <c r="D43" i="6"/>
  <c r="C43" i="6"/>
  <c r="H38" i="6"/>
  <c r="G38" i="6"/>
  <c r="F38" i="6"/>
  <c r="E38" i="6"/>
  <c r="D38" i="6"/>
  <c r="C38" i="6"/>
  <c r="H37" i="6"/>
  <c r="G37" i="6"/>
  <c r="F37" i="6"/>
  <c r="E37" i="6"/>
  <c r="D37" i="6"/>
  <c r="C37" i="6"/>
  <c r="H36" i="6"/>
  <c r="G36" i="6"/>
  <c r="F36" i="6"/>
  <c r="E36" i="6"/>
  <c r="D36" i="6"/>
  <c r="C36" i="6"/>
  <c r="H28" i="6"/>
  <c r="G28" i="6"/>
  <c r="F28" i="6"/>
  <c r="E28" i="6"/>
  <c r="E25" i="6" s="1"/>
  <c r="D28" i="6"/>
  <c r="D25" i="6" s="1"/>
  <c r="C28" i="6"/>
  <c r="H21" i="6"/>
  <c r="G21" i="6"/>
  <c r="F21" i="6"/>
  <c r="E21" i="6"/>
  <c r="D21" i="6"/>
  <c r="C21" i="6"/>
  <c r="H14" i="6"/>
  <c r="G14" i="6"/>
  <c r="F14" i="6"/>
  <c r="E14" i="6"/>
  <c r="D14" i="6"/>
  <c r="C14" i="6"/>
  <c r="H13" i="6"/>
  <c r="G13" i="6"/>
  <c r="F13" i="6"/>
  <c r="E13" i="6"/>
  <c r="D13" i="6"/>
  <c r="C13" i="6"/>
  <c r="H12" i="6"/>
  <c r="G12" i="6"/>
  <c r="F12" i="6"/>
  <c r="E12" i="6"/>
  <c r="D12" i="6"/>
  <c r="C12" i="6"/>
  <c r="H9" i="6"/>
  <c r="G9" i="6"/>
  <c r="F9" i="6"/>
  <c r="E9" i="6"/>
  <c r="D9" i="6"/>
  <c r="C9" i="6"/>
  <c r="H8" i="6"/>
  <c r="G8" i="6"/>
  <c r="F8" i="6"/>
  <c r="E8" i="6"/>
  <c r="D8" i="6"/>
  <c r="C8" i="6"/>
  <c r="H7" i="6"/>
  <c r="H17" i="6" s="1"/>
  <c r="G7" i="6"/>
  <c r="F7" i="6"/>
  <c r="E7" i="6"/>
  <c r="D7" i="6"/>
  <c r="C7" i="6"/>
  <c r="H6" i="6"/>
  <c r="G6" i="6"/>
  <c r="F6" i="6"/>
  <c r="E6" i="6"/>
  <c r="D6" i="6"/>
  <c r="C6" i="6"/>
  <c r="B3" i="5"/>
  <c r="B3" i="4"/>
  <c r="B3" i="3"/>
  <c r="C11" i="1"/>
  <c r="D19" i="6" l="1"/>
  <c r="F25" i="6"/>
  <c r="C25" i="6"/>
  <c r="D11" i="6"/>
  <c r="D35" i="6" s="1"/>
  <c r="C18" i="6"/>
  <c r="C11" i="6"/>
  <c r="C35" i="6" s="1"/>
  <c r="E17" i="6"/>
  <c r="E19" i="6"/>
  <c r="G11" i="6"/>
  <c r="G35" i="6" s="1"/>
  <c r="F17" i="6"/>
  <c r="H18" i="6"/>
  <c r="G17" i="6"/>
  <c r="C19" i="6"/>
  <c r="E11" i="6"/>
  <c r="E35" i="6" s="1"/>
  <c r="F11" i="6"/>
  <c r="F35" i="6" s="1"/>
  <c r="D18" i="6"/>
  <c r="F19" i="6"/>
  <c r="E18" i="6"/>
  <c r="H11" i="6"/>
  <c r="H35" i="6" s="1"/>
  <c r="D17" i="6"/>
  <c r="F18" i="6"/>
  <c r="H19" i="6"/>
  <c r="G19" i="6"/>
  <c r="C17" i="6"/>
  <c r="G18" i="6"/>
  <c r="G25" i="6"/>
  <c r="H25" i="6"/>
  <c r="H16" i="6"/>
  <c r="H23" i="6" s="1"/>
  <c r="F16" i="6" l="1"/>
  <c r="F23" i="6" s="1"/>
  <c r="F30" i="6" s="1"/>
  <c r="F39" i="6" s="1"/>
  <c r="F46" i="6" s="1"/>
  <c r="F52" i="6" s="1"/>
  <c r="G16" i="6"/>
  <c r="G23" i="6" s="1"/>
  <c r="D16" i="6"/>
  <c r="D23" i="6" s="1"/>
  <c r="D30" i="6" s="1"/>
  <c r="D39" i="6" s="1"/>
  <c r="D46" i="6" s="1"/>
  <c r="D52" i="6" s="1"/>
  <c r="C16" i="6"/>
  <c r="C23" i="6" s="1"/>
  <c r="C30" i="6" s="1"/>
  <c r="C39" i="6" s="1"/>
  <c r="C46" i="6" s="1"/>
  <c r="C52" i="6" s="1"/>
  <c r="E16" i="6"/>
  <c r="E23" i="6" s="1"/>
  <c r="E30" i="6" s="1"/>
  <c r="E39" i="6" s="1"/>
  <c r="E46" i="6" s="1"/>
  <c r="E52" i="6" s="1"/>
  <c r="G30" i="6"/>
  <c r="G39" i="6" s="1"/>
  <c r="G46" i="6" s="1"/>
  <c r="G52" i="6" s="1"/>
  <c r="H30" i="6"/>
  <c r="H39" i="6" s="1"/>
  <c r="H46" i="6" s="1"/>
  <c r="H52" i="6" s="1"/>
</calcChain>
</file>

<file path=xl/sharedStrings.xml><?xml version="1.0" encoding="utf-8"?>
<sst xmlns="http://schemas.openxmlformats.org/spreadsheetml/2006/main" count="283" uniqueCount="162">
  <si>
    <t>Key figures</t>
  </si>
  <si>
    <t>Fourth quarter and full year 2021 results</t>
  </si>
  <si>
    <t>(€ in millions, unless stated otherwise)</t>
  </si>
  <si>
    <t>Q4 '21</t>
  </si>
  <si>
    <t>Q4 '20</t>
  </si>
  <si>
    <t>y.o.y. change</t>
  </si>
  <si>
    <t>FY '21</t>
  </si>
  <si>
    <t>FY '20</t>
  </si>
  <si>
    <t>Location Technology</t>
  </si>
  <si>
    <t>Consumer</t>
  </si>
  <si>
    <t>Revenue</t>
  </si>
  <si>
    <t>Gross profit</t>
  </si>
  <si>
    <t>Gross margin</t>
  </si>
  <si>
    <t>EBITDA</t>
  </si>
  <si>
    <t>EBITDA margin</t>
  </si>
  <si>
    <t>Operating result (EBIT)</t>
  </si>
  <si>
    <t>Operating margin</t>
  </si>
  <si>
    <t>Net result</t>
  </si>
  <si>
    <t>Free cash flow (FCF)</t>
  </si>
  <si>
    <t>FCF as a % of revenue</t>
  </si>
  <si>
    <t xml:space="preserve">Automotive </t>
  </si>
  <si>
    <t xml:space="preserve">Enterprise </t>
  </si>
  <si>
    <t>Location Technology revenue</t>
  </si>
  <si>
    <t>Segment EBITDA</t>
  </si>
  <si>
    <t>EBITDA margin (%)</t>
  </si>
  <si>
    <t>Segment EBIT</t>
  </si>
  <si>
    <t>EBIT margin (%)</t>
  </si>
  <si>
    <t>(€ in millions)</t>
  </si>
  <si>
    <t>Automotive reported revenue</t>
  </si>
  <si>
    <t>Movement of Automotive deferred revenue</t>
  </si>
  <si>
    <t>Operational revenue</t>
  </si>
  <si>
    <t>Consumer products</t>
  </si>
  <si>
    <t>Automotive hardware</t>
  </si>
  <si>
    <t>Consumer revenue</t>
  </si>
  <si>
    <t>Operating expenses excluding D&amp;A</t>
  </si>
  <si>
    <t>Research and development expenses - Geographic data</t>
  </si>
  <si>
    <t>Research and development expenses - Application layer</t>
  </si>
  <si>
    <t>Sales and marketing expenses</t>
  </si>
  <si>
    <t>General and administrative expenses</t>
  </si>
  <si>
    <t>Depreciation and amortization</t>
  </si>
  <si>
    <t>Operating expenses</t>
  </si>
  <si>
    <t>Deferred revenue</t>
  </si>
  <si>
    <t>Automotive</t>
  </si>
  <si>
    <t>Enterprise</t>
  </si>
  <si>
    <t>Gross deferred revenue</t>
  </si>
  <si>
    <t>Less: Netting adjustment to unbilled revenue</t>
  </si>
  <si>
    <t>Free cash flow</t>
  </si>
  <si>
    <t>Cash flow from operating activities</t>
  </si>
  <si>
    <t>Investments in intangible assets</t>
  </si>
  <si>
    <t>Investments in property, plant and equipment</t>
  </si>
  <si>
    <t>Consolidated condensed statement of income</t>
  </si>
  <si>
    <t>(€ in thousands)</t>
  </si>
  <si>
    <t>Q3 '20</t>
  </si>
  <si>
    <t>Q1 '21</t>
  </si>
  <si>
    <t>Q2 '21</t>
  </si>
  <si>
    <t>Q3 '21</t>
  </si>
  <si>
    <t>Cost of sales</t>
  </si>
  <si>
    <t>Total operating expenses</t>
  </si>
  <si>
    <t>EBIT margin</t>
  </si>
  <si>
    <t>Financial result</t>
  </si>
  <si>
    <t>Result before tax</t>
  </si>
  <si>
    <t>Income tax (expense)/gain</t>
  </si>
  <si>
    <r>
      <t>Net result</t>
    </r>
    <r>
      <rPr>
        <b/>
        <vertAlign val="superscript"/>
        <sz val="10"/>
        <color rgb="FF000000"/>
        <rFont val="Arial"/>
        <family val="2"/>
      </rPr>
      <t>1</t>
    </r>
  </si>
  <si>
    <r>
      <t xml:space="preserve"> </t>
    </r>
    <r>
      <rPr>
        <vertAlign val="superscript"/>
        <sz val="8"/>
        <color rgb="FF000000"/>
        <rFont val="Arial"/>
        <family val="2"/>
      </rPr>
      <t>1</t>
    </r>
    <r>
      <rPr>
        <sz val="8"/>
        <color rgb="FF000000"/>
        <rFont val="Arial"/>
        <family val="2"/>
      </rPr>
      <t xml:space="preserve"> Fully attributable to equity holders of the parent.</t>
    </r>
  </si>
  <si>
    <t>Weighted average number of shares (in thousands)</t>
  </si>
  <si>
    <t>Basic</t>
  </si>
  <si>
    <t>Diluted</t>
  </si>
  <si>
    <t>Earnings per share (in €)</t>
  </si>
  <si>
    <r>
      <rPr>
        <sz val="10"/>
        <color rgb="FF000000"/>
        <rFont val="Arial"/>
        <family val="2"/>
      </rPr>
      <t>Diluted</t>
    </r>
    <r>
      <rPr>
        <vertAlign val="superscript"/>
        <sz val="10"/>
        <color rgb="FF000000"/>
        <rFont val="Arial"/>
        <family val="2"/>
      </rPr>
      <t>2</t>
    </r>
  </si>
  <si>
    <r>
      <rPr>
        <sz val="8"/>
        <color rgb="FF000000"/>
        <rFont val="Arial"/>
        <family val="2"/>
      </rPr>
      <t xml:space="preserve"> </t>
    </r>
    <r>
      <rPr>
        <vertAlign val="super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 xml:space="preserve"> When the net result is a loss, no </t>
    </r>
    <r>
      <rPr>
        <sz val="8"/>
        <color rgb="FF000000"/>
        <rFont val="Arial"/>
        <family val="2"/>
      </rPr>
      <t xml:space="preserve">additional shares from assumed conversion are taken into account as the effect would be anti-dilutive. </t>
    </r>
  </si>
  <si>
    <t>Consolidated condensed balance sheet</t>
  </si>
  <si>
    <t>30-Jun-20</t>
  </si>
  <si>
    <t>30-Sep-20</t>
  </si>
  <si>
    <t>31-Dec-20</t>
  </si>
  <si>
    <t>31-Mar-21</t>
  </si>
  <si>
    <t>30-Jun-21</t>
  </si>
  <si>
    <t>30-Sep-21</t>
  </si>
  <si>
    <t>31-Dec-21</t>
  </si>
  <si>
    <t>Goodwill</t>
  </si>
  <si>
    <t>Other intangible assets</t>
  </si>
  <si>
    <t>Property, plant and equipment</t>
  </si>
  <si>
    <t>Lease assets</t>
  </si>
  <si>
    <t>Other contract-related assets</t>
  </si>
  <si>
    <t>Other investments</t>
  </si>
  <si>
    <t>Deferred tax assets</t>
  </si>
  <si>
    <t>Total non-current assets</t>
  </si>
  <si>
    <t>Inventories</t>
  </si>
  <si>
    <t>Trade receivables</t>
  </si>
  <si>
    <t>Unbilled receivables</t>
  </si>
  <si>
    <t>Other receivables and prepayments</t>
  </si>
  <si>
    <t>Fixed-term deposits</t>
  </si>
  <si>
    <t>Cash and cash equivalents</t>
  </si>
  <si>
    <t>Total current assets</t>
  </si>
  <si>
    <t>Total assets</t>
  </si>
  <si>
    <t>Total equity</t>
  </si>
  <si>
    <t>Lease liabilities</t>
  </si>
  <si>
    <t>Deferred tax liability</t>
  </si>
  <si>
    <t>Provisions</t>
  </si>
  <si>
    <t>Total non-current liabilities</t>
  </si>
  <si>
    <t>Trade payables</t>
  </si>
  <si>
    <t>Other contract-related liabilities</t>
  </si>
  <si>
    <t>Income taxes</t>
  </si>
  <si>
    <t>Accruals and other liabilities</t>
  </si>
  <si>
    <t>Total current liabilities</t>
  </si>
  <si>
    <t>Total equity and liabilities</t>
  </si>
  <si>
    <t>Additional information:</t>
  </si>
  <si>
    <t>Deferred revenue breakdown</t>
  </si>
  <si>
    <t>Net deferred revenue</t>
  </si>
  <si>
    <t>Netting adjustment to unbilled revenue</t>
  </si>
  <si>
    <t>Net cash</t>
  </si>
  <si>
    <t>Cash and cash equivalents at the end of the period</t>
  </si>
  <si>
    <t>Cash placed in fixed term deposits</t>
  </si>
  <si>
    <t>Net cash at the end of the period</t>
  </si>
  <si>
    <t>Consolidated condensed statement of cash flows</t>
  </si>
  <si>
    <t>Operating result</t>
  </si>
  <si>
    <t>Financial losses</t>
  </si>
  <si>
    <t>Change in provisions</t>
  </si>
  <si>
    <t>Equity-settled stock compensation expenses</t>
  </si>
  <si>
    <t>Other non-cash movements</t>
  </si>
  <si>
    <t>Changes in working capital:</t>
  </si>
  <si>
    <t>Change in inventories</t>
  </si>
  <si>
    <t>Change in receivables and prepayments</t>
  </si>
  <si>
    <t>Change in liabilities (excluding provisions)</t>
  </si>
  <si>
    <t>Cash flow from operations</t>
  </si>
  <si>
    <t>Interest received</t>
  </si>
  <si>
    <t>Interest paid</t>
  </si>
  <si>
    <t>Corporate income taxes paid</t>
  </si>
  <si>
    <t>Dividends received</t>
  </si>
  <si>
    <t>(Increase)/decrease in fixed-term deposits</t>
  </si>
  <si>
    <t>Cash flow from investing activities</t>
  </si>
  <si>
    <t>Payment of lease liabilities</t>
  </si>
  <si>
    <t>Proceeds on issue of ordinary shares</t>
  </si>
  <si>
    <t>Purchase of treasury shares</t>
  </si>
  <si>
    <t>Cash flow from financing activities</t>
  </si>
  <si>
    <t>Net increase/(decrease) in cash and cash equivalents</t>
  </si>
  <si>
    <t>Cash and cash equivalents at the beginning of period</t>
  </si>
  <si>
    <t>Exchange rate changes on cash balances held in foreign currencies</t>
  </si>
  <si>
    <t>Reconciliation to net cash</t>
  </si>
  <si>
    <t xml:space="preserve">Free cash flow </t>
  </si>
  <si>
    <t>% of revenue</t>
  </si>
  <si>
    <t>Operational performance</t>
  </si>
  <si>
    <t>Fourth quarter 2021 results</t>
  </si>
  <si>
    <t>Total IFRS revenue</t>
  </si>
  <si>
    <t>Movement of deferred revenue</t>
  </si>
  <si>
    <t>Total operational revenue</t>
  </si>
  <si>
    <t>Operational gross profit</t>
  </si>
  <si>
    <t>Total cash spend</t>
  </si>
  <si>
    <t>CAPEX</t>
  </si>
  <si>
    <t>Lease payments</t>
  </si>
  <si>
    <t>Operational result</t>
  </si>
  <si>
    <t>Reconciliations:</t>
  </si>
  <si>
    <t>Operational result to Free Cash Flow (FCF)</t>
  </si>
  <si>
    <t>Working capital movements</t>
  </si>
  <si>
    <t>Interest and Tax payments</t>
  </si>
  <si>
    <t>Other non-cash items</t>
  </si>
  <si>
    <t>FCF</t>
  </si>
  <si>
    <t>FCF to net cash movement</t>
  </si>
  <si>
    <t>Cash flow from other investing and financing activities</t>
  </si>
  <si>
    <t>Exchange rate differences on cash and fixed-term deposits</t>
  </si>
  <si>
    <t>Net cash movement</t>
  </si>
  <si>
    <t>Movement in net cash to movement in cash equivalents</t>
  </si>
  <si>
    <t>Movement in fixed-term deposits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</si>
</sst>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0.0,,;&quot;-&quot;#0.0,,;#0.0,,;_(@_)"/>
    <numFmt numFmtId="165" formatCode="#0%;&quot;-&quot;#0%;&quot;-&quot;\%;_(@_)"/>
    <numFmt numFmtId="166" formatCode="#0%;&quot;-&quot;#0%;#0%;_(@_)"/>
    <numFmt numFmtId="167" formatCode="#,##0.0,,;&quot;-&quot;#,##0.0,,;#,##0.0,,;_(@_)"/>
    <numFmt numFmtId="168" formatCode="#,##0%;&quot;-&quot;#,##0%;#,##0%;_(@_)"/>
    <numFmt numFmtId="169" formatCode="d\ mmmm\ yyyy"/>
    <numFmt numFmtId="170" formatCode="#,##0,;&quot;-&quot;#,##0,;#,##0,;_(@_)"/>
    <numFmt numFmtId="171" formatCode="* #,##0,;* &quot;-&quot;#,##0,;* #,##0,;_(@_)"/>
    <numFmt numFmtId="172" formatCode="#,##0.00;&quot;-&quot;#,##0.00;#,##0.00;_(@_)"/>
  </numFmts>
  <fonts count="24" x14ac:knownFonts="1">
    <font>
      <sz val="1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8"/>
      <color rgb="FF000000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b/>
      <sz val="20"/>
      <color rgb="FF000000"/>
      <name val="Calibri"/>
      <family val="2"/>
    </font>
    <font>
      <b/>
      <sz val="12"/>
      <color rgb="FF000000"/>
      <name val="Calibri"/>
      <family val="2"/>
    </font>
    <font>
      <sz val="16"/>
      <color rgb="FF000000"/>
      <name val="Arial"/>
      <family val="2"/>
    </font>
    <font>
      <b/>
      <sz val="10"/>
      <color rgb="FF004B7F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b/>
      <sz val="10"/>
      <color rgb="FFB6B6B6"/>
      <name val="Arial"/>
      <family val="2"/>
    </font>
    <font>
      <i/>
      <sz val="8"/>
      <color rgb="FF000000"/>
      <name val="Arial"/>
      <family val="2"/>
    </font>
    <font>
      <b/>
      <vertAlign val="superscript"/>
      <sz val="10"/>
      <color rgb="FF000000"/>
      <name val="Arial"/>
      <family val="2"/>
    </font>
    <font>
      <vertAlign val="superscript"/>
      <sz val="10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10"/>
      <name val="Arial"/>
      <family val="2"/>
    </font>
    <font>
      <sz val="20"/>
      <color rgb="FF000000"/>
      <name val="Calibri"/>
      <family val="2"/>
    </font>
    <font>
      <sz val="8"/>
      <name val="Arial"/>
      <family val="2"/>
    </font>
    <font>
      <b/>
      <sz val="9"/>
      <color rgb="FF00000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CDCF5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rgb="FF8DC3EB"/>
      </bottom>
      <diagonal/>
    </border>
    <border>
      <left/>
      <right/>
      <top style="medium">
        <color rgb="FF8DC3EB"/>
      </top>
      <bottom style="medium">
        <color rgb="FF8DC3EB"/>
      </bottom>
      <diagonal/>
    </border>
    <border>
      <left/>
      <right/>
      <top style="medium">
        <color rgb="FF8DC3EB"/>
      </top>
      <bottom/>
      <diagonal/>
    </border>
    <border>
      <left/>
      <right/>
      <top/>
      <bottom style="thin">
        <color rgb="FF8DC3EB"/>
      </bottom>
      <diagonal/>
    </border>
    <border>
      <left/>
      <right/>
      <top style="thin">
        <color rgb="FF8DC3EB"/>
      </top>
      <bottom style="medium">
        <color rgb="FF8DC3EB"/>
      </bottom>
      <diagonal/>
    </border>
    <border>
      <left/>
      <right/>
      <top style="thin">
        <color rgb="FF8DC3EB"/>
      </top>
      <bottom/>
      <diagonal/>
    </border>
    <border>
      <left/>
      <right/>
      <top style="thin">
        <color rgb="FF8DC3EB"/>
      </top>
      <bottom style="thin">
        <color rgb="FF8DC3EB"/>
      </bottom>
      <diagonal/>
    </border>
    <border>
      <left/>
      <right/>
      <top style="medium">
        <color rgb="FF8DC3EB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8DC3EB"/>
      </bottom>
      <diagonal/>
    </border>
    <border>
      <left/>
      <right/>
      <top style="medium">
        <color rgb="FF8DC3EB"/>
      </top>
      <bottom style="medium">
        <color rgb="FF60ADE0"/>
      </bottom>
      <diagonal/>
    </border>
    <border>
      <left/>
      <right/>
      <top style="medium">
        <color rgb="FF60ADE0"/>
      </top>
      <bottom/>
      <diagonal/>
    </border>
    <border>
      <left/>
      <right/>
      <top/>
      <bottom style="dashed">
        <color rgb="FF60ADE0"/>
      </bottom>
      <diagonal/>
    </border>
    <border>
      <left/>
      <right/>
      <top style="dashed">
        <color rgb="FF60ADE0"/>
      </top>
      <bottom/>
      <diagonal/>
    </border>
    <border>
      <left/>
      <right/>
      <top/>
      <bottom style="thin">
        <color rgb="FF60ADE0"/>
      </bottom>
      <diagonal/>
    </border>
    <border>
      <left/>
      <right/>
      <top style="thin">
        <color rgb="FF60ADE0"/>
      </top>
      <bottom/>
      <diagonal/>
    </border>
    <border>
      <left/>
      <right/>
      <top style="thin">
        <color rgb="FF60ADE0"/>
      </top>
      <bottom style="medium">
        <color rgb="FF60ADE0"/>
      </bottom>
      <diagonal/>
    </border>
    <border>
      <left/>
      <right/>
      <top/>
      <bottom style="medium">
        <color rgb="FF60ADE0"/>
      </bottom>
      <diagonal/>
    </border>
    <border>
      <left/>
      <right/>
      <top style="medium">
        <color rgb="FF60ADE0"/>
      </top>
      <bottom style="medium">
        <color rgb="FF60ADE0"/>
      </bottom>
      <diagonal/>
    </border>
    <border>
      <left/>
      <right/>
      <top style="thin">
        <color rgb="FF61ADE0"/>
      </top>
      <bottom/>
      <diagonal/>
    </border>
    <border>
      <left/>
      <right/>
      <top/>
      <bottom style="thin">
        <color rgb="FF61ADE0"/>
      </bottom>
      <diagonal/>
    </border>
    <border>
      <left/>
      <right/>
      <top style="thin">
        <color rgb="FF60ADE0"/>
      </top>
      <bottom style="thin">
        <color rgb="FF60ADE0"/>
      </bottom>
      <diagonal/>
    </border>
  </borders>
  <cellStyleXfs count="7">
    <xf numFmtId="0" fontId="0" fillId="0" borderId="0"/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0" fontId="5" fillId="0" borderId="0" applyBorder="0">
      <alignment wrapText="1"/>
    </xf>
    <xf numFmtId="9" fontId="19" fillId="0" borderId="0" applyFont="0" applyFill="0" applyBorder="0" applyAlignment="0" applyProtection="0"/>
  </cellStyleXfs>
  <cellXfs count="316">
    <xf numFmtId="0" fontId="0" fillId="0" borderId="0" xfId="0"/>
    <xf numFmtId="0" fontId="1" fillId="2" borderId="0" xfId="0" applyFont="1" applyFill="1" applyAlignment="1">
      <alignment wrapText="1"/>
    </xf>
    <xf numFmtId="0" fontId="8" fillId="2" borderId="0" xfId="0" applyFont="1" applyFill="1" applyAlignment="1">
      <alignment horizontal="left" wrapText="1"/>
    </xf>
    <xf numFmtId="0" fontId="9" fillId="2" borderId="0" xfId="0" applyFont="1" applyFill="1" applyAlignment="1">
      <alignment wrapText="1"/>
    </xf>
    <xf numFmtId="0" fontId="10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vertical="top" wrapText="1"/>
    </xf>
    <xf numFmtId="0" fontId="10" fillId="3" borderId="2" xfId="0" applyFont="1" applyFill="1" applyBorder="1" applyAlignment="1">
      <alignment horizontal="right" vertical="top" wrapText="1"/>
    </xf>
    <xf numFmtId="0" fontId="10" fillId="2" borderId="2" xfId="0" applyFont="1" applyFill="1" applyBorder="1" applyAlignment="1">
      <alignment horizontal="right" vertical="top" wrapText="1"/>
    </xf>
    <xf numFmtId="0" fontId="1" fillId="2" borderId="3" xfId="0" applyFont="1" applyFill="1" applyBorder="1" applyAlignment="1">
      <alignment horizontal="left" wrapText="1"/>
    </xf>
    <xf numFmtId="164" fontId="1" fillId="3" borderId="3" xfId="0" applyNumberFormat="1" applyFont="1" applyFill="1" applyBorder="1" applyAlignment="1">
      <alignment horizontal="right" wrapText="1"/>
    </xf>
    <xf numFmtId="164" fontId="1" fillId="2" borderId="3" xfId="0" applyNumberFormat="1" applyFont="1" applyFill="1" applyBorder="1" applyAlignment="1">
      <alignment horizontal="right" wrapText="1"/>
    </xf>
    <xf numFmtId="165" fontId="1" fillId="2" borderId="3" xfId="0" applyNumberFormat="1" applyFont="1" applyFill="1" applyBorder="1" applyAlignment="1">
      <alignment horizontal="right" wrapText="1"/>
    </xf>
    <xf numFmtId="166" fontId="1" fillId="2" borderId="3" xfId="0" applyNumberFormat="1" applyFont="1" applyFill="1" applyBorder="1" applyAlignment="1">
      <alignment horizontal="right" wrapText="1"/>
    </xf>
    <xf numFmtId="0" fontId="1" fillId="2" borderId="4" xfId="0" applyFont="1" applyFill="1" applyBorder="1" applyAlignment="1">
      <alignment wrapText="1"/>
    </xf>
    <xf numFmtId="164" fontId="1" fillId="3" borderId="4" xfId="0" applyNumberFormat="1" applyFont="1" applyFill="1" applyBorder="1" applyAlignment="1">
      <alignment horizontal="right" wrapText="1"/>
    </xf>
    <xf numFmtId="164" fontId="1" fillId="2" borderId="4" xfId="0" applyNumberFormat="1" applyFont="1" applyFill="1" applyBorder="1" applyAlignment="1">
      <alignment horizontal="right" wrapText="1"/>
    </xf>
    <xf numFmtId="166" fontId="1" fillId="2" borderId="4" xfId="0" applyNumberFormat="1" applyFont="1" applyFill="1" applyBorder="1" applyAlignment="1">
      <alignment horizontal="right" wrapText="1"/>
    </xf>
    <xf numFmtId="0" fontId="10" fillId="2" borderId="5" xfId="0" applyFont="1" applyFill="1" applyBorder="1" applyAlignment="1">
      <alignment wrapText="1"/>
    </xf>
    <xf numFmtId="164" fontId="10" fillId="3" borderId="5" xfId="0" applyNumberFormat="1" applyFont="1" applyFill="1" applyBorder="1" applyAlignment="1">
      <alignment horizontal="right" wrapText="1"/>
    </xf>
    <xf numFmtId="164" fontId="10" fillId="2" borderId="5" xfId="0" applyNumberFormat="1" applyFont="1" applyFill="1" applyBorder="1" applyAlignment="1">
      <alignment horizontal="right" wrapText="1"/>
    </xf>
    <xf numFmtId="165" fontId="10" fillId="2" borderId="5" xfId="0" applyNumberFormat="1" applyFont="1" applyFill="1" applyBorder="1" applyAlignment="1">
      <alignment horizontal="right" wrapText="1"/>
    </xf>
    <xf numFmtId="166" fontId="10" fillId="2" borderId="5" xfId="0" applyNumberFormat="1" applyFont="1" applyFill="1" applyBorder="1" applyAlignment="1">
      <alignment horizontal="right" wrapText="1"/>
    </xf>
    <xf numFmtId="0" fontId="10" fillId="2" borderId="3" xfId="0" applyFont="1" applyFill="1" applyBorder="1" applyAlignment="1">
      <alignment wrapText="1"/>
    </xf>
    <xf numFmtId="164" fontId="10" fillId="3" borderId="3" xfId="0" applyNumberFormat="1" applyFont="1" applyFill="1" applyBorder="1" applyAlignment="1">
      <alignment horizontal="right" wrapText="1"/>
    </xf>
    <xf numFmtId="164" fontId="10" fillId="2" borderId="3" xfId="0" applyNumberFormat="1" applyFont="1" applyFill="1" applyBorder="1" applyAlignment="1">
      <alignment horizontal="right" wrapText="1"/>
    </xf>
    <xf numFmtId="165" fontId="10" fillId="2" borderId="3" xfId="0" applyNumberFormat="1" applyFont="1" applyFill="1" applyBorder="1" applyAlignment="1">
      <alignment horizontal="right" wrapText="1"/>
    </xf>
    <xf numFmtId="166" fontId="10" fillId="2" borderId="3" xfId="0" applyNumberFormat="1" applyFont="1" applyFill="1" applyBorder="1" applyAlignment="1">
      <alignment horizontal="right" wrapText="1"/>
    </xf>
    <xf numFmtId="0" fontId="11" fillId="2" borderId="4" xfId="0" applyFont="1" applyFill="1" applyBorder="1" applyAlignment="1">
      <alignment wrapText="1"/>
    </xf>
    <xf numFmtId="166" fontId="11" fillId="3" borderId="4" xfId="0" applyNumberFormat="1" applyFont="1" applyFill="1" applyBorder="1" applyAlignment="1">
      <alignment horizontal="right" wrapText="1"/>
    </xf>
    <xf numFmtId="166" fontId="11" fillId="2" borderId="4" xfId="0" applyNumberFormat="1" applyFont="1" applyFill="1" applyBorder="1" applyAlignment="1">
      <alignment horizontal="right" wrapText="1"/>
    </xf>
    <xf numFmtId="0" fontId="10" fillId="2" borderId="6" xfId="0" applyFont="1" applyFill="1" applyBorder="1" applyAlignment="1">
      <alignment wrapText="1"/>
    </xf>
    <xf numFmtId="164" fontId="10" fillId="3" borderId="6" xfId="0" applyNumberFormat="1" applyFont="1" applyFill="1" applyBorder="1" applyAlignment="1">
      <alignment horizontal="right" wrapText="1"/>
    </xf>
    <xf numFmtId="164" fontId="10" fillId="2" borderId="6" xfId="0" applyNumberFormat="1" applyFont="1" applyFill="1" applyBorder="1" applyAlignment="1">
      <alignment horizontal="right" wrapText="1"/>
    </xf>
    <xf numFmtId="0" fontId="11" fillId="2" borderId="1" xfId="0" applyFont="1" applyFill="1" applyBorder="1" applyAlignment="1">
      <alignment wrapText="1"/>
    </xf>
    <xf numFmtId="166" fontId="11" fillId="3" borderId="1" xfId="0" applyNumberFormat="1" applyFont="1" applyFill="1" applyBorder="1" applyAlignment="1">
      <alignment horizontal="right" wrapText="1"/>
    </xf>
    <xf numFmtId="166" fontId="11" fillId="2" borderId="1" xfId="0" applyNumberFormat="1" applyFont="1" applyFill="1" applyBorder="1" applyAlignment="1">
      <alignment horizontal="right" wrapText="1"/>
    </xf>
    <xf numFmtId="165" fontId="1" fillId="3" borderId="4" xfId="0" applyNumberFormat="1" applyFont="1" applyFill="1" applyBorder="1" applyAlignment="1">
      <alignment horizontal="right" wrapText="1"/>
    </xf>
    <xf numFmtId="165" fontId="1" fillId="2" borderId="4" xfId="0" applyNumberFormat="1" applyFont="1" applyFill="1" applyBorder="1" applyAlignment="1">
      <alignment horizontal="right" wrapText="1"/>
    </xf>
    <xf numFmtId="0" fontId="10" fillId="2" borderId="7" xfId="0" applyFont="1" applyFill="1" applyBorder="1" applyAlignment="1">
      <alignment wrapText="1"/>
    </xf>
    <xf numFmtId="164" fontId="10" fillId="3" borderId="7" xfId="0" applyNumberFormat="1" applyFont="1" applyFill="1" applyBorder="1" applyAlignment="1">
      <alignment horizontal="right" wrapText="1"/>
    </xf>
    <xf numFmtId="164" fontId="10" fillId="2" borderId="7" xfId="0" applyNumberFormat="1" applyFont="1" applyFill="1" applyBorder="1" applyAlignment="1">
      <alignment horizontal="right" wrapText="1"/>
    </xf>
    <xf numFmtId="0" fontId="1" fillId="2" borderId="3" xfId="0" applyFont="1" applyFill="1" applyBorder="1" applyAlignment="1">
      <alignment wrapText="1"/>
    </xf>
    <xf numFmtId="167" fontId="1" fillId="3" borderId="3" xfId="0" applyNumberFormat="1" applyFont="1" applyFill="1" applyBorder="1" applyAlignment="1">
      <alignment horizontal="right" wrapText="1"/>
    </xf>
    <xf numFmtId="167" fontId="1" fillId="2" borderId="3" xfId="0" applyNumberFormat="1" applyFont="1" applyFill="1" applyBorder="1" applyAlignment="1">
      <alignment horizontal="right" wrapText="1"/>
    </xf>
    <xf numFmtId="0" fontId="1" fillId="2" borderId="4" xfId="0" applyFont="1" applyFill="1" applyBorder="1" applyAlignment="1">
      <alignment horizontal="left" wrapText="1"/>
    </xf>
    <xf numFmtId="167" fontId="1" fillId="3" borderId="4" xfId="0" applyNumberFormat="1" applyFont="1" applyFill="1" applyBorder="1" applyAlignment="1">
      <alignment horizontal="right" wrapText="1"/>
    </xf>
    <xf numFmtId="167" fontId="1" fillId="2" borderId="4" xfId="0" applyNumberFormat="1" applyFont="1" applyFill="1" applyBorder="1" applyAlignment="1">
      <alignment horizontal="right" wrapText="1"/>
    </xf>
    <xf numFmtId="167" fontId="10" fillId="3" borderId="5" xfId="0" applyNumberFormat="1" applyFont="1" applyFill="1" applyBorder="1" applyAlignment="1">
      <alignment horizontal="right" wrapText="1"/>
    </xf>
    <xf numFmtId="167" fontId="10" fillId="2" borderId="5" xfId="0" applyNumberFormat="1" applyFont="1" applyFill="1" applyBorder="1" applyAlignment="1">
      <alignment horizontal="right" wrapText="1"/>
    </xf>
    <xf numFmtId="0" fontId="10" fillId="2" borderId="2" xfId="0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right" wrapText="1"/>
    </xf>
    <xf numFmtId="0" fontId="10" fillId="3" borderId="2" xfId="0" applyFont="1" applyFill="1" applyBorder="1" applyAlignment="1">
      <alignment horizontal="right" wrapText="1"/>
    </xf>
    <xf numFmtId="0" fontId="1" fillId="2" borderId="3" xfId="0" applyFont="1" applyFill="1" applyBorder="1" applyAlignment="1">
      <alignment horizontal="right" wrapText="1"/>
    </xf>
    <xf numFmtId="0" fontId="1" fillId="2" borderId="4" xfId="0" applyFont="1" applyFill="1" applyBorder="1" applyAlignment="1">
      <alignment horizontal="right" wrapText="1"/>
    </xf>
    <xf numFmtId="0" fontId="1" fillId="2" borderId="6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right" wrapText="1"/>
    </xf>
    <xf numFmtId="164" fontId="1" fillId="3" borderId="6" xfId="0" applyNumberFormat="1" applyFont="1" applyFill="1" applyBorder="1" applyAlignment="1">
      <alignment horizontal="right" wrapText="1"/>
    </xf>
    <xf numFmtId="167" fontId="1" fillId="2" borderId="6" xfId="0" applyNumberFormat="1" applyFont="1" applyFill="1" applyBorder="1" applyAlignment="1">
      <alignment horizontal="right" wrapText="1"/>
    </xf>
    <xf numFmtId="165" fontId="1" fillId="2" borderId="6" xfId="0" applyNumberFormat="1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right" wrapText="1"/>
    </xf>
    <xf numFmtId="168" fontId="1" fillId="2" borderId="8" xfId="0" applyNumberFormat="1" applyFont="1" applyFill="1" applyBorder="1" applyAlignment="1">
      <alignment horizontal="right" wrapText="1"/>
    </xf>
    <xf numFmtId="168" fontId="1" fillId="2" borderId="9" xfId="0" applyNumberFormat="1" applyFont="1" applyFill="1" applyBorder="1" applyAlignment="1">
      <alignment horizontal="right" wrapText="1"/>
    </xf>
    <xf numFmtId="168" fontId="1" fillId="2" borderId="4" xfId="0" applyNumberFormat="1" applyFont="1" applyFill="1" applyBorder="1" applyAlignment="1">
      <alignment horizontal="right" wrapText="1"/>
    </xf>
    <xf numFmtId="0" fontId="10" fillId="2" borderId="1" xfId="0" applyFont="1" applyFill="1" applyBorder="1" applyAlignment="1">
      <alignment vertical="top" wrapText="1"/>
    </xf>
    <xf numFmtId="168" fontId="1" fillId="2" borderId="3" xfId="0" applyNumberFormat="1" applyFont="1" applyFill="1" applyBorder="1" applyAlignment="1">
      <alignment horizontal="right" wrapText="1"/>
    </xf>
    <xf numFmtId="0" fontId="12" fillId="0" borderId="0" xfId="0" applyFont="1" applyAlignment="1">
      <alignment vertical="center" wrapText="1"/>
    </xf>
    <xf numFmtId="167" fontId="1" fillId="3" borderId="0" xfId="0" applyNumberFormat="1" applyFont="1" applyFill="1" applyAlignment="1">
      <alignment wrapText="1"/>
    </xf>
    <xf numFmtId="164" fontId="12" fillId="0" borderId="0" xfId="0" applyNumberFormat="1" applyFont="1" applyAlignment="1">
      <alignment vertical="center" wrapText="1"/>
    </xf>
    <xf numFmtId="168" fontId="12" fillId="0" borderId="0" xfId="0" applyNumberFormat="1" applyFont="1" applyAlignment="1">
      <alignment vertical="center" wrapText="1"/>
    </xf>
    <xf numFmtId="0" fontId="12" fillId="0" borderId="4" xfId="0" applyFont="1" applyBorder="1" applyAlignment="1">
      <alignment vertical="center" wrapText="1"/>
    </xf>
    <xf numFmtId="167" fontId="1" fillId="3" borderId="4" xfId="0" applyNumberFormat="1" applyFont="1" applyFill="1" applyBorder="1" applyAlignment="1">
      <alignment wrapText="1"/>
    </xf>
    <xf numFmtId="164" fontId="12" fillId="0" borderId="4" xfId="0" applyNumberFormat="1" applyFont="1" applyBorder="1" applyAlignment="1">
      <alignment vertical="center" wrapText="1"/>
    </xf>
    <xf numFmtId="168" fontId="12" fillId="0" borderId="4" xfId="0" applyNumberFormat="1" applyFont="1" applyBorder="1" applyAlignment="1">
      <alignment vertical="center" wrapText="1"/>
    </xf>
    <xf numFmtId="165" fontId="10" fillId="2" borderId="6" xfId="0" applyNumberFormat="1" applyFont="1" applyFill="1" applyBorder="1" applyAlignment="1">
      <alignment horizontal="right" wrapText="1"/>
    </xf>
    <xf numFmtId="169" fontId="10" fillId="3" borderId="2" xfId="0" applyNumberFormat="1" applyFont="1" applyFill="1" applyBorder="1" applyAlignment="1">
      <alignment horizontal="right" vertical="top" wrapText="1"/>
    </xf>
    <xf numFmtId="169" fontId="10" fillId="2" borderId="2" xfId="0" applyNumberFormat="1" applyFont="1" applyFill="1" applyBorder="1" applyAlignment="1">
      <alignment horizontal="right" vertical="top" wrapText="1"/>
    </xf>
    <xf numFmtId="167" fontId="1" fillId="3" borderId="3" xfId="0" applyNumberFormat="1" applyFont="1" applyFill="1" applyBorder="1" applyAlignment="1">
      <alignment horizontal="right" vertical="top" wrapText="1"/>
    </xf>
    <xf numFmtId="167" fontId="1" fillId="2" borderId="0" xfId="0" applyNumberFormat="1" applyFont="1" applyFill="1" applyAlignment="1">
      <alignment horizontal="right" wrapText="1"/>
    </xf>
    <xf numFmtId="0" fontId="1" fillId="0" borderId="4" xfId="0" applyFont="1" applyBorder="1" applyAlignment="1">
      <alignment wrapText="1"/>
    </xf>
    <xf numFmtId="0" fontId="10" fillId="2" borderId="0" xfId="0" applyFont="1" applyFill="1" applyAlignment="1">
      <alignment wrapText="1"/>
    </xf>
    <xf numFmtId="0" fontId="1" fillId="2" borderId="1" xfId="0" applyFont="1" applyFill="1" applyBorder="1" applyAlignment="1">
      <alignment wrapText="1"/>
    </xf>
    <xf numFmtId="0" fontId="11" fillId="2" borderId="0" xfId="0" applyFont="1" applyFill="1" applyAlignment="1">
      <alignment wrapText="1"/>
    </xf>
    <xf numFmtId="0" fontId="11" fillId="2" borderId="4" xfId="0" applyFont="1" applyFill="1" applyBorder="1" applyAlignment="1">
      <alignment horizontal="right" wrapText="1"/>
    </xf>
    <xf numFmtId="0" fontId="10" fillId="2" borderId="6" xfId="0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right" wrapText="1"/>
    </xf>
    <xf numFmtId="0" fontId="10" fillId="2" borderId="3" xfId="0" applyFont="1" applyFill="1" applyBorder="1" applyAlignment="1">
      <alignment horizontal="right" wrapText="1"/>
    </xf>
    <xf numFmtId="0" fontId="10" fillId="2" borderId="7" xfId="0" applyFont="1" applyFill="1" applyBorder="1" applyAlignment="1">
      <alignment horizontal="right" wrapText="1"/>
    </xf>
    <xf numFmtId="0" fontId="13" fillId="2" borderId="6" xfId="0" applyFont="1" applyFill="1" applyBorder="1" applyAlignment="1">
      <alignment vertical="top" wrapText="1"/>
    </xf>
    <xf numFmtId="0" fontId="13" fillId="2" borderId="6" xfId="0" applyFont="1" applyFill="1" applyBorder="1" applyAlignment="1">
      <alignment wrapText="1"/>
    </xf>
    <xf numFmtId="0" fontId="10" fillId="0" borderId="2" xfId="0" applyFont="1" applyBorder="1" applyAlignment="1">
      <alignment horizontal="right" vertical="top" wrapText="1"/>
    </xf>
    <xf numFmtId="0" fontId="1" fillId="2" borderId="3" xfId="0" applyFont="1" applyFill="1" applyBorder="1" applyAlignment="1">
      <alignment vertical="top" wrapText="1"/>
    </xf>
    <xf numFmtId="0" fontId="1" fillId="0" borderId="3" xfId="0" applyFont="1" applyBorder="1" applyAlignment="1">
      <alignment wrapText="1"/>
    </xf>
    <xf numFmtId="0" fontId="1" fillId="2" borderId="0" xfId="0" applyFont="1" applyFill="1" applyAlignment="1">
      <alignment vertical="top" wrapText="1"/>
    </xf>
    <xf numFmtId="0" fontId="10" fillId="2" borderId="0" xfId="0" applyFont="1" applyFill="1" applyAlignment="1">
      <alignment horizontal="right" vertical="top" wrapText="1"/>
    </xf>
    <xf numFmtId="0" fontId="1" fillId="2" borderId="10" xfId="0" applyFont="1" applyFill="1" applyBorder="1" applyAlignment="1">
      <alignment vertical="top" wrapText="1"/>
    </xf>
    <xf numFmtId="0" fontId="10" fillId="4" borderId="2" xfId="0" applyFont="1" applyFill="1" applyBorder="1" applyAlignment="1">
      <alignment horizontal="right" vertical="top" wrapText="1"/>
    </xf>
    <xf numFmtId="170" fontId="1" fillId="2" borderId="3" xfId="0" applyNumberFormat="1" applyFont="1" applyFill="1" applyBorder="1" applyAlignment="1">
      <alignment horizontal="right" wrapText="1"/>
    </xf>
    <xf numFmtId="170" fontId="1" fillId="3" borderId="3" xfId="0" applyNumberFormat="1" applyFont="1" applyFill="1" applyBorder="1" applyAlignment="1">
      <alignment horizontal="right" wrapText="1"/>
    </xf>
    <xf numFmtId="170" fontId="1" fillId="4" borderId="3" xfId="0" applyNumberFormat="1" applyFont="1" applyFill="1" applyBorder="1" applyAlignment="1">
      <alignment horizontal="right" wrapText="1"/>
    </xf>
    <xf numFmtId="0" fontId="1" fillId="2" borderId="12" xfId="0" applyFont="1" applyFill="1" applyBorder="1" applyAlignment="1">
      <alignment horizontal="left" wrapText="1" indent="2"/>
    </xf>
    <xf numFmtId="170" fontId="1" fillId="2" borderId="12" xfId="0" applyNumberFormat="1" applyFont="1" applyFill="1" applyBorder="1" applyAlignment="1">
      <alignment horizontal="right" wrapText="1"/>
    </xf>
    <xf numFmtId="170" fontId="1" fillId="3" borderId="12" xfId="0" applyNumberFormat="1" applyFont="1" applyFill="1" applyBorder="1" applyAlignment="1">
      <alignment horizontal="right" wrapText="1"/>
    </xf>
    <xf numFmtId="170" fontId="1" fillId="4" borderId="12" xfId="0" applyNumberFormat="1" applyFont="1" applyFill="1" applyBorder="1" applyAlignment="1">
      <alignment horizontal="right" wrapText="1"/>
    </xf>
    <xf numFmtId="0" fontId="10" fillId="2" borderId="13" xfId="0" applyFont="1" applyFill="1" applyBorder="1" applyAlignment="1">
      <alignment wrapText="1"/>
    </xf>
    <xf numFmtId="170" fontId="10" fillId="2" borderId="13" xfId="0" applyNumberFormat="1" applyFont="1" applyFill="1" applyBorder="1" applyAlignment="1">
      <alignment horizontal="right" wrapText="1"/>
    </xf>
    <xf numFmtId="170" fontId="10" fillId="3" borderId="13" xfId="0" applyNumberFormat="1" applyFont="1" applyFill="1" applyBorder="1" applyAlignment="1">
      <alignment horizontal="right" wrapText="1"/>
    </xf>
    <xf numFmtId="170" fontId="10" fillId="4" borderId="13" xfId="0" applyNumberFormat="1" applyFont="1" applyFill="1" applyBorder="1" applyAlignment="1">
      <alignment horizontal="right" wrapText="1"/>
    </xf>
    <xf numFmtId="170" fontId="1" fillId="2" borderId="4" xfId="0" applyNumberFormat="1" applyFont="1" applyFill="1" applyBorder="1" applyAlignment="1">
      <alignment horizontal="right" wrapText="1"/>
    </xf>
    <xf numFmtId="170" fontId="1" fillId="3" borderId="4" xfId="0" applyNumberFormat="1" applyFont="1" applyFill="1" applyBorder="1" applyAlignment="1">
      <alignment horizontal="right" wrapText="1"/>
    </xf>
    <xf numFmtId="170" fontId="1" fillId="4" borderId="4" xfId="0" applyNumberFormat="1" applyFont="1" applyFill="1" applyBorder="1" applyAlignment="1">
      <alignment horizontal="right" wrapText="1"/>
    </xf>
    <xf numFmtId="170" fontId="10" fillId="2" borderId="6" xfId="0" applyNumberFormat="1" applyFont="1" applyFill="1" applyBorder="1" applyAlignment="1">
      <alignment horizontal="right" wrapText="1"/>
    </xf>
    <xf numFmtId="170" fontId="10" fillId="3" borderId="6" xfId="0" applyNumberFormat="1" applyFont="1" applyFill="1" applyBorder="1" applyAlignment="1">
      <alignment horizontal="right" wrapText="1"/>
    </xf>
    <xf numFmtId="170" fontId="10" fillId="4" borderId="6" xfId="0" applyNumberFormat="1" applyFont="1" applyFill="1" applyBorder="1" applyAlignment="1">
      <alignment horizontal="right" wrapText="1"/>
    </xf>
    <xf numFmtId="0" fontId="11" fillId="2" borderId="4" xfId="0" applyFont="1" applyFill="1" applyBorder="1" applyAlignment="1">
      <alignment horizontal="left" wrapText="1"/>
    </xf>
    <xf numFmtId="165" fontId="11" fillId="3" borderId="4" xfId="0" applyNumberFormat="1" applyFont="1" applyFill="1" applyBorder="1" applyAlignment="1">
      <alignment horizontal="right" wrapText="1"/>
    </xf>
    <xf numFmtId="165" fontId="11" fillId="4" borderId="4" xfId="0" applyNumberFormat="1" applyFont="1" applyFill="1" applyBorder="1" applyAlignment="1">
      <alignment horizontal="right" wrapText="1"/>
    </xf>
    <xf numFmtId="0" fontId="1" fillId="2" borderId="0" xfId="0" applyFont="1" applyFill="1" applyAlignment="1">
      <alignment horizontal="left" wrapText="1"/>
    </xf>
    <xf numFmtId="170" fontId="1" fillId="2" borderId="0" xfId="0" applyNumberFormat="1" applyFont="1" applyFill="1" applyAlignment="1">
      <alignment horizontal="right" wrapText="1"/>
    </xf>
    <xf numFmtId="170" fontId="1" fillId="3" borderId="0" xfId="0" applyNumberFormat="1" applyFont="1" applyFill="1" applyAlignment="1">
      <alignment horizontal="right" wrapText="1"/>
    </xf>
    <xf numFmtId="170" fontId="1" fillId="4" borderId="0" xfId="0" applyNumberFormat="1" applyFont="1" applyFill="1" applyAlignment="1">
      <alignment horizontal="right" wrapText="1"/>
    </xf>
    <xf numFmtId="0" fontId="11" fillId="2" borderId="0" xfId="0" applyFont="1" applyFill="1" applyAlignment="1">
      <alignment horizontal="left" wrapText="1"/>
    </xf>
    <xf numFmtId="166" fontId="11" fillId="2" borderId="0" xfId="0" applyNumberFormat="1" applyFont="1" applyFill="1" applyAlignment="1">
      <alignment horizontal="right" wrapText="1"/>
    </xf>
    <xf numFmtId="165" fontId="11" fillId="3" borderId="0" xfId="0" applyNumberFormat="1" applyFont="1" applyFill="1" applyAlignment="1">
      <alignment horizontal="right" wrapText="1"/>
    </xf>
    <xf numFmtId="165" fontId="11" fillId="4" borderId="0" xfId="0" applyNumberFormat="1" applyFont="1" applyFill="1" applyAlignment="1">
      <alignment horizontal="right" wrapText="1"/>
    </xf>
    <xf numFmtId="0" fontId="1" fillId="2" borderId="14" xfId="0" applyFont="1" applyFill="1" applyBorder="1" applyAlignment="1">
      <alignment horizontal="left" wrapText="1"/>
    </xf>
    <xf numFmtId="0" fontId="10" fillId="2" borderId="15" xfId="0" applyFont="1" applyFill="1" applyBorder="1" applyAlignment="1">
      <alignment wrapText="1"/>
    </xf>
    <xf numFmtId="170" fontId="10" fillId="2" borderId="5" xfId="0" applyNumberFormat="1" applyFont="1" applyFill="1" applyBorder="1" applyAlignment="1">
      <alignment horizontal="right" wrapText="1"/>
    </xf>
    <xf numFmtId="170" fontId="10" fillId="3" borderId="16" xfId="0" applyNumberFormat="1" applyFont="1" applyFill="1" applyBorder="1" applyAlignment="1">
      <alignment horizontal="right" wrapText="1"/>
    </xf>
    <xf numFmtId="0" fontId="10" fillId="2" borderId="4" xfId="0" applyFont="1" applyFill="1" applyBorder="1" applyAlignment="1">
      <alignment wrapText="1"/>
    </xf>
    <xf numFmtId="170" fontId="1" fillId="3" borderId="6" xfId="0" applyNumberFormat="1" applyFont="1" applyFill="1" applyBorder="1" applyAlignment="1">
      <alignment horizontal="right" wrapText="1"/>
    </xf>
    <xf numFmtId="170" fontId="1" fillId="4" borderId="6" xfId="0" applyNumberFormat="1" applyFont="1" applyFill="1" applyBorder="1" applyAlignment="1">
      <alignment horizontal="right" wrapText="1"/>
    </xf>
    <xf numFmtId="170" fontId="1" fillId="3" borderId="1" xfId="0" applyNumberFormat="1" applyFont="1" applyFill="1" applyBorder="1" applyAlignment="1">
      <alignment horizontal="right" wrapText="1"/>
    </xf>
    <xf numFmtId="170" fontId="1" fillId="4" borderId="1" xfId="0" applyNumberFormat="1" applyFont="1" applyFill="1" applyBorder="1" applyAlignment="1">
      <alignment horizontal="right" wrapText="1"/>
    </xf>
    <xf numFmtId="172" fontId="1" fillId="3" borderId="6" xfId="0" applyNumberFormat="1" applyFont="1" applyFill="1" applyBorder="1" applyAlignment="1">
      <alignment horizontal="right" wrapText="1"/>
    </xf>
    <xf numFmtId="172" fontId="1" fillId="4" borderId="6" xfId="0" applyNumberFormat="1" applyFont="1" applyFill="1" applyBorder="1" applyAlignment="1">
      <alignment horizontal="right" wrapText="1"/>
    </xf>
    <xf numFmtId="172" fontId="1" fillId="3" borderId="1" xfId="0" applyNumberFormat="1" applyFont="1" applyFill="1" applyBorder="1" applyAlignment="1">
      <alignment horizontal="right" wrapText="1"/>
    </xf>
    <xf numFmtId="172" fontId="1" fillId="4" borderId="1" xfId="0" applyNumberFormat="1" applyFont="1" applyFill="1" applyBorder="1" applyAlignment="1">
      <alignment horizontal="right" wrapText="1"/>
    </xf>
    <xf numFmtId="170" fontId="1" fillId="3" borderId="11" xfId="0" applyNumberFormat="1" applyFont="1" applyFill="1" applyBorder="1" applyAlignment="1">
      <alignment horizontal="right" wrapText="1"/>
    </xf>
    <xf numFmtId="170" fontId="1" fillId="3" borderId="14" xfId="0" applyNumberFormat="1" applyFont="1" applyFill="1" applyBorder="1" applyAlignment="1">
      <alignment horizontal="right" wrapText="1"/>
    </xf>
    <xf numFmtId="0" fontId="10" fillId="2" borderId="6" xfId="0" applyFont="1" applyFill="1" applyBorder="1" applyAlignment="1">
      <alignment horizontal="left" wrapText="1"/>
    </xf>
    <xf numFmtId="0" fontId="1" fillId="3" borderId="6" xfId="0" applyFont="1" applyFill="1" applyBorder="1" applyAlignment="1">
      <alignment horizontal="right" wrapText="1"/>
    </xf>
    <xf numFmtId="0" fontId="1" fillId="4" borderId="6" xfId="0" applyFont="1" applyFill="1" applyBorder="1" applyAlignment="1">
      <alignment horizontal="right" wrapText="1"/>
    </xf>
    <xf numFmtId="0" fontId="1" fillId="2" borderId="4" xfId="0" applyFont="1" applyFill="1" applyBorder="1" applyAlignment="1">
      <alignment horizontal="left" wrapText="1" indent="1"/>
    </xf>
    <xf numFmtId="0" fontId="1" fillId="3" borderId="4" xfId="0" applyFont="1" applyFill="1" applyBorder="1" applyAlignment="1">
      <alignment horizontal="right" wrapText="1"/>
    </xf>
    <xf numFmtId="0" fontId="1" fillId="4" borderId="4" xfId="0" applyFont="1" applyFill="1" applyBorder="1" applyAlignment="1">
      <alignment horizontal="right" wrapText="1"/>
    </xf>
    <xf numFmtId="0" fontId="11" fillId="2" borderId="0" xfId="0" applyFont="1" applyFill="1" applyAlignment="1">
      <alignment horizontal="right" wrapText="1"/>
    </xf>
    <xf numFmtId="0" fontId="11" fillId="3" borderId="0" xfId="0" applyFont="1" applyFill="1" applyAlignment="1">
      <alignment horizontal="right" wrapText="1"/>
    </xf>
    <xf numFmtId="0" fontId="11" fillId="4" borderId="0" xfId="0" applyFont="1" applyFill="1" applyAlignment="1">
      <alignment horizontal="right" wrapText="1"/>
    </xf>
    <xf numFmtId="0" fontId="1" fillId="2" borderId="0" xfId="0" applyFont="1" applyFill="1" applyAlignment="1">
      <alignment horizontal="right" wrapText="1"/>
    </xf>
    <xf numFmtId="0" fontId="1" fillId="3" borderId="0" xfId="0" applyFont="1" applyFill="1" applyAlignment="1">
      <alignment horizontal="right" wrapText="1"/>
    </xf>
    <xf numFmtId="0" fontId="1" fillId="4" borderId="0" xfId="0" applyFont="1" applyFill="1" applyAlignment="1">
      <alignment horizontal="right" wrapText="1"/>
    </xf>
    <xf numFmtId="0" fontId="10" fillId="2" borderId="0" xfId="0" applyFont="1" applyFill="1" applyAlignment="1">
      <alignment horizontal="left" wrapText="1"/>
    </xf>
    <xf numFmtId="0" fontId="10" fillId="3" borderId="14" xfId="0" applyFont="1" applyFill="1" applyBorder="1" applyAlignment="1">
      <alignment horizontal="right" wrapText="1"/>
    </xf>
    <xf numFmtId="0" fontId="1" fillId="3" borderId="3" xfId="0" applyFont="1" applyFill="1" applyBorder="1" applyAlignment="1">
      <alignment horizontal="right" wrapText="1"/>
    </xf>
    <xf numFmtId="169" fontId="10" fillId="2" borderId="10" xfId="0" applyNumberFormat="1" applyFont="1" applyFill="1" applyBorder="1" applyAlignment="1">
      <alignment horizontal="right" vertical="top" wrapText="1"/>
    </xf>
    <xf numFmtId="169" fontId="10" fillId="3" borderId="10" xfId="0" applyNumberFormat="1" applyFont="1" applyFill="1" applyBorder="1" applyAlignment="1">
      <alignment horizontal="right" vertical="top" wrapText="1"/>
    </xf>
    <xf numFmtId="170" fontId="10" fillId="3" borderId="15" xfId="0" applyNumberFormat="1" applyFont="1" applyFill="1" applyBorder="1" applyAlignment="1">
      <alignment horizontal="right" wrapText="1"/>
    </xf>
    <xf numFmtId="170" fontId="10" fillId="3" borderId="0" xfId="0" applyNumberFormat="1" applyFont="1" applyFill="1" applyAlignment="1">
      <alignment horizontal="right" wrapText="1"/>
    </xf>
    <xf numFmtId="170" fontId="1" fillId="3" borderId="17" xfId="0" applyNumberFormat="1" applyFont="1" applyFill="1" applyBorder="1" applyAlignment="1">
      <alignment horizontal="right" vertical="top" wrapText="1"/>
    </xf>
    <xf numFmtId="170" fontId="10" fillId="3" borderId="18" xfId="0" applyNumberFormat="1" applyFont="1" applyFill="1" applyBorder="1" applyAlignment="1">
      <alignment horizontal="right" wrapText="1"/>
    </xf>
    <xf numFmtId="170" fontId="1" fillId="3" borderId="14" xfId="0" applyNumberFormat="1" applyFont="1" applyFill="1" applyBorder="1" applyAlignment="1">
      <alignment horizontal="right" vertical="top" wrapText="1"/>
    </xf>
    <xf numFmtId="0" fontId="1" fillId="3" borderId="14" xfId="0" applyFont="1" applyFill="1" applyBorder="1" applyAlignment="1">
      <alignment horizontal="right" wrapText="1"/>
    </xf>
    <xf numFmtId="0" fontId="10" fillId="3" borderId="11" xfId="0" applyFont="1" applyFill="1" applyBorder="1" applyAlignment="1">
      <alignment horizontal="right" wrapText="1"/>
    </xf>
    <xf numFmtId="0" fontId="1" fillId="3" borderId="11" xfId="0" applyFont="1" applyFill="1" applyBorder="1" applyAlignment="1">
      <alignment horizontal="right" wrapText="1"/>
    </xf>
    <xf numFmtId="0" fontId="10" fillId="5" borderId="2" xfId="0" applyFont="1" applyFill="1" applyBorder="1" applyAlignment="1">
      <alignment horizontal="right" vertical="top" wrapText="1"/>
    </xf>
    <xf numFmtId="0" fontId="10" fillId="6" borderId="2" xfId="0" applyFont="1" applyFill="1" applyBorder="1" applyAlignment="1">
      <alignment horizontal="right" vertical="top" wrapText="1"/>
    </xf>
    <xf numFmtId="170" fontId="1" fillId="5" borderId="14" xfId="0" applyNumberFormat="1" applyFont="1" applyFill="1" applyBorder="1" applyAlignment="1">
      <alignment horizontal="right" wrapText="1"/>
    </xf>
    <xf numFmtId="170" fontId="1" fillId="6" borderId="14" xfId="0" applyNumberFormat="1" applyFont="1" applyFill="1" applyBorder="1" applyAlignment="1">
      <alignment horizontal="right" wrapText="1"/>
    </xf>
    <xf numFmtId="170" fontId="1" fillId="3" borderId="15" xfId="0" applyNumberFormat="1" applyFont="1" applyFill="1" applyBorder="1" applyAlignment="1">
      <alignment horizontal="right" wrapText="1"/>
    </xf>
    <xf numFmtId="170" fontId="1" fillId="5" borderId="15" xfId="0" applyNumberFormat="1" applyFont="1" applyFill="1" applyBorder="1" applyAlignment="1">
      <alignment horizontal="right" wrapText="1"/>
    </xf>
    <xf numFmtId="170" fontId="1" fillId="6" borderId="15" xfId="0" applyNumberFormat="1" applyFont="1" applyFill="1" applyBorder="1" applyAlignment="1">
      <alignment horizontal="right" wrapText="1"/>
    </xf>
    <xf numFmtId="170" fontId="1" fillId="5" borderId="0" xfId="0" applyNumberFormat="1" applyFont="1" applyFill="1" applyAlignment="1">
      <alignment horizontal="right" wrapText="1"/>
    </xf>
    <xf numFmtId="170" fontId="1" fillId="6" borderId="0" xfId="0" applyNumberFormat="1" applyFont="1" applyFill="1" applyAlignment="1">
      <alignment horizontal="right" wrapText="1"/>
    </xf>
    <xf numFmtId="170" fontId="1" fillId="5" borderId="4" xfId="0" applyNumberFormat="1" applyFont="1" applyFill="1" applyBorder="1" applyAlignment="1">
      <alignment horizontal="right" wrapText="1"/>
    </xf>
    <xf numFmtId="170" fontId="1" fillId="6" borderId="4" xfId="0" applyNumberFormat="1" applyFont="1" applyFill="1" applyBorder="1" applyAlignment="1">
      <alignment horizontal="right" wrapText="1"/>
    </xf>
    <xf numFmtId="170" fontId="10" fillId="3" borderId="5" xfId="0" applyNumberFormat="1" applyFont="1" applyFill="1" applyBorder="1" applyAlignment="1">
      <alignment horizontal="right" wrapText="1"/>
    </xf>
    <xf numFmtId="170" fontId="10" fillId="5" borderId="5" xfId="0" applyNumberFormat="1" applyFont="1" applyFill="1" applyBorder="1" applyAlignment="1">
      <alignment horizontal="right" wrapText="1"/>
    </xf>
    <xf numFmtId="170" fontId="10" fillId="6" borderId="5" xfId="0" applyNumberFormat="1" applyFont="1" applyFill="1" applyBorder="1" applyAlignment="1">
      <alignment horizontal="right" wrapText="1"/>
    </xf>
    <xf numFmtId="170" fontId="1" fillId="3" borderId="0" xfId="0" applyNumberFormat="1" applyFont="1" applyFill="1" applyAlignment="1">
      <alignment wrapText="1"/>
    </xf>
    <xf numFmtId="170" fontId="10" fillId="3" borderId="19" xfId="0" applyNumberFormat="1" applyFont="1" applyFill="1" applyBorder="1" applyAlignment="1">
      <alignment horizontal="right" wrapText="1"/>
    </xf>
    <xf numFmtId="170" fontId="1" fillId="5" borderId="19" xfId="0" applyNumberFormat="1" applyFont="1" applyFill="1" applyBorder="1" applyAlignment="1">
      <alignment horizontal="right" wrapText="1"/>
    </xf>
    <xf numFmtId="170" fontId="1" fillId="6" borderId="19" xfId="0" applyNumberFormat="1" applyFont="1" applyFill="1" applyBorder="1" applyAlignment="1">
      <alignment horizontal="right" wrapText="1"/>
    </xf>
    <xf numFmtId="170" fontId="1" fillId="3" borderId="20" xfId="0" applyNumberFormat="1" applyFont="1" applyFill="1" applyBorder="1" applyAlignment="1">
      <alignment horizontal="right" wrapText="1"/>
    </xf>
    <xf numFmtId="170" fontId="1" fillId="5" borderId="20" xfId="0" applyNumberFormat="1" applyFont="1" applyFill="1" applyBorder="1" applyAlignment="1">
      <alignment horizontal="right" wrapText="1"/>
    </xf>
    <xf numFmtId="170" fontId="1" fillId="6" borderId="20" xfId="0" applyNumberFormat="1" applyFont="1" applyFill="1" applyBorder="1" applyAlignment="1">
      <alignment horizontal="right" wrapText="1"/>
    </xf>
    <xf numFmtId="170" fontId="10" fillId="5" borderId="6" xfId="0" applyNumberFormat="1" applyFont="1" applyFill="1" applyBorder="1" applyAlignment="1">
      <alignment horizontal="right" wrapText="1"/>
    </xf>
    <xf numFmtId="170" fontId="10" fillId="6" borderId="6" xfId="0" applyNumberFormat="1" applyFont="1" applyFill="1" applyBorder="1" applyAlignment="1">
      <alignment horizontal="right" wrapText="1"/>
    </xf>
    <xf numFmtId="0" fontId="1" fillId="5" borderId="0" xfId="0" applyFont="1" applyFill="1" applyAlignment="1">
      <alignment horizontal="right" wrapText="1"/>
    </xf>
    <xf numFmtId="0" fontId="1" fillId="6" borderId="0" xfId="0" applyFont="1" applyFill="1" applyAlignment="1">
      <alignment horizontal="right" wrapText="1"/>
    </xf>
    <xf numFmtId="0" fontId="1" fillId="5" borderId="3" xfId="0" applyFont="1" applyFill="1" applyBorder="1" applyAlignment="1">
      <alignment horizontal="right" wrapText="1"/>
    </xf>
    <xf numFmtId="0" fontId="1" fillId="6" borderId="3" xfId="0" applyFont="1" applyFill="1" applyBorder="1" applyAlignment="1">
      <alignment horizontal="right" wrapText="1"/>
    </xf>
    <xf numFmtId="0" fontId="1" fillId="5" borderId="11" xfId="0" applyFont="1" applyFill="1" applyBorder="1" applyAlignment="1">
      <alignment horizontal="right" wrapText="1"/>
    </xf>
    <xf numFmtId="0" fontId="1" fillId="6" borderId="11" xfId="0" applyFont="1" applyFill="1" applyBorder="1" applyAlignment="1">
      <alignment horizontal="right" wrapText="1"/>
    </xf>
    <xf numFmtId="170" fontId="10" fillId="3" borderId="3" xfId="0" applyNumberFormat="1" applyFont="1" applyFill="1" applyBorder="1" applyAlignment="1">
      <alignment horizontal="right" wrapText="1"/>
    </xf>
    <xf numFmtId="170" fontId="10" fillId="3" borderId="21" xfId="0" applyNumberFormat="1" applyFont="1" applyFill="1" applyBorder="1" applyAlignment="1">
      <alignment horizontal="right" wrapText="1"/>
    </xf>
    <xf numFmtId="170" fontId="10" fillId="3" borderId="14" xfId="0" applyNumberFormat="1" applyFont="1" applyFill="1" applyBorder="1" applyAlignment="1">
      <alignment horizontal="right" wrapText="1"/>
    </xf>
    <xf numFmtId="170" fontId="10" fillId="3" borderId="21" xfId="0" applyNumberFormat="1" applyFont="1" applyFill="1" applyBorder="1" applyAlignment="1">
      <alignment wrapText="1"/>
    </xf>
    <xf numFmtId="0" fontId="10" fillId="3" borderId="3" xfId="0" applyFont="1" applyFill="1" applyBorder="1" applyAlignment="1">
      <alignment horizontal="right" wrapText="1"/>
    </xf>
    <xf numFmtId="0" fontId="0" fillId="7" borderId="0" xfId="0" applyFill="1"/>
    <xf numFmtId="0" fontId="1" fillId="7" borderId="0" xfId="0" applyFont="1" applyFill="1" applyAlignment="1">
      <alignment wrapText="1"/>
    </xf>
    <xf numFmtId="0" fontId="7" fillId="7" borderId="0" xfId="0" applyFont="1" applyFill="1" applyAlignment="1">
      <alignment horizontal="left" wrapText="1"/>
    </xf>
    <xf numFmtId="0" fontId="6" fillId="7" borderId="0" xfId="0" applyFont="1" applyFill="1" applyAlignment="1">
      <alignment vertical="top" wrapText="1"/>
    </xf>
    <xf numFmtId="0" fontId="20" fillId="7" borderId="0" xfId="0" applyFont="1" applyFill="1" applyAlignment="1">
      <alignment vertical="top" wrapText="1"/>
    </xf>
    <xf numFmtId="0" fontId="1" fillId="7" borderId="3" xfId="0" applyFont="1" applyFill="1" applyBorder="1" applyAlignment="1">
      <alignment wrapText="1"/>
    </xf>
    <xf numFmtId="0" fontId="1" fillId="7" borderId="3" xfId="0" applyFont="1" applyFill="1" applyBorder="1" applyAlignment="1">
      <alignment horizontal="right" wrapText="1"/>
    </xf>
    <xf numFmtId="0" fontId="10" fillId="7" borderId="1" xfId="0" applyFont="1" applyFill="1" applyBorder="1" applyAlignment="1">
      <alignment vertical="top" wrapText="1"/>
    </xf>
    <xf numFmtId="0" fontId="10" fillId="7" borderId="0" xfId="0" applyFont="1" applyFill="1" applyAlignment="1">
      <alignment horizontal="right" vertical="top" wrapText="1"/>
    </xf>
    <xf numFmtId="0" fontId="10" fillId="7" borderId="3" xfId="0" applyFont="1" applyFill="1" applyBorder="1" applyAlignment="1">
      <alignment horizontal="right" vertical="top" wrapText="1"/>
    </xf>
    <xf numFmtId="0" fontId="10" fillId="7" borderId="1" xfId="0" applyFont="1" applyFill="1" applyBorder="1" applyAlignment="1">
      <alignment horizontal="right" vertical="top" wrapText="1"/>
    </xf>
    <xf numFmtId="0" fontId="10" fillId="7" borderId="2" xfId="0" applyFont="1" applyFill="1" applyBorder="1" applyAlignment="1">
      <alignment horizontal="right" vertical="top" wrapText="1"/>
    </xf>
    <xf numFmtId="167" fontId="10" fillId="7" borderId="5" xfId="0" applyNumberFormat="1" applyFont="1" applyFill="1" applyBorder="1" applyAlignment="1">
      <alignment horizontal="right" wrapText="1"/>
    </xf>
    <xf numFmtId="165" fontId="10" fillId="7" borderId="5" xfId="0" applyNumberFormat="1" applyFont="1" applyFill="1" applyBorder="1" applyAlignment="1">
      <alignment horizontal="right" wrapText="1"/>
    </xf>
    <xf numFmtId="166" fontId="10" fillId="7" borderId="5" xfId="0" applyNumberFormat="1" applyFont="1" applyFill="1" applyBorder="1" applyAlignment="1">
      <alignment horizontal="right" wrapText="1"/>
    </xf>
    <xf numFmtId="167" fontId="1" fillId="7" borderId="0" xfId="0" applyNumberFormat="1" applyFont="1" applyFill="1" applyAlignment="1">
      <alignment horizontal="right" wrapText="1"/>
    </xf>
    <xf numFmtId="167" fontId="1" fillId="3" borderId="0" xfId="0" applyNumberFormat="1" applyFont="1" applyFill="1" applyAlignment="1">
      <alignment horizontal="right" wrapText="1"/>
    </xf>
    <xf numFmtId="164" fontId="12" fillId="7" borderId="0" xfId="0" applyNumberFormat="1" applyFont="1" applyFill="1" applyAlignment="1">
      <alignment vertical="center" wrapText="1"/>
    </xf>
    <xf numFmtId="0" fontId="9" fillId="7" borderId="0" xfId="0" applyFont="1" applyFill="1" applyAlignment="1">
      <alignment wrapText="1"/>
    </xf>
    <xf numFmtId="0" fontId="10" fillId="7" borderId="0" xfId="0" applyFont="1" applyFill="1" applyAlignment="1">
      <alignment wrapText="1"/>
    </xf>
    <xf numFmtId="0" fontId="1" fillId="7" borderId="1" xfId="0" applyFont="1" applyFill="1" applyBorder="1" applyAlignment="1">
      <alignment wrapText="1"/>
    </xf>
    <xf numFmtId="0" fontId="1" fillId="7" borderId="0" xfId="0" applyFont="1" applyFill="1" applyAlignment="1">
      <alignment vertical="top" wrapText="1"/>
    </xf>
    <xf numFmtId="0" fontId="1" fillId="7" borderId="11" xfId="0" applyFont="1" applyFill="1" applyBorder="1" applyAlignment="1">
      <alignment horizontal="right" wrapText="1"/>
    </xf>
    <xf numFmtId="0" fontId="1" fillId="7" borderId="0" xfId="0" applyFont="1" applyFill="1" applyAlignment="1">
      <alignment horizontal="right" wrapText="1"/>
    </xf>
    <xf numFmtId="0" fontId="1" fillId="7" borderId="14" xfId="0" applyFont="1" applyFill="1" applyBorder="1" applyAlignment="1">
      <alignment horizontal="right" wrapText="1"/>
    </xf>
    <xf numFmtId="0" fontId="1" fillId="7" borderId="11" xfId="0" applyFont="1" applyFill="1" applyBorder="1" applyAlignment="1">
      <alignment wrapText="1"/>
    </xf>
    <xf numFmtId="0" fontId="1" fillId="7" borderId="4" xfId="0" applyFont="1" applyFill="1" applyBorder="1" applyAlignment="1">
      <alignment horizontal="right" wrapText="1"/>
    </xf>
    <xf numFmtId="170" fontId="1" fillId="7" borderId="6" xfId="0" applyNumberFormat="1" applyFont="1" applyFill="1" applyBorder="1" applyAlignment="1">
      <alignment horizontal="right" wrapText="1"/>
    </xf>
    <xf numFmtId="170" fontId="1" fillId="7" borderId="1" xfId="0" applyNumberFormat="1" applyFont="1" applyFill="1" applyBorder="1" applyAlignment="1">
      <alignment horizontal="right" wrapText="1"/>
    </xf>
    <xf numFmtId="172" fontId="1" fillId="7" borderId="6" xfId="0" applyNumberFormat="1" applyFont="1" applyFill="1" applyBorder="1" applyAlignment="1">
      <alignment horizontal="right" wrapText="1"/>
    </xf>
    <xf numFmtId="172" fontId="1" fillId="7" borderId="1" xfId="0" applyNumberFormat="1" applyFont="1" applyFill="1" applyBorder="1" applyAlignment="1">
      <alignment horizontal="right" wrapText="1"/>
    </xf>
    <xf numFmtId="0" fontId="14" fillId="7" borderId="0" xfId="0" applyFont="1" applyFill="1" applyAlignment="1">
      <alignment wrapText="1"/>
    </xf>
    <xf numFmtId="0" fontId="10" fillId="7" borderId="17" xfId="0" applyFont="1" applyFill="1" applyBorder="1" applyAlignment="1">
      <alignment wrapText="1"/>
    </xf>
    <xf numFmtId="0" fontId="1" fillId="7" borderId="17" xfId="0" applyFont="1" applyFill="1" applyBorder="1" applyAlignment="1">
      <alignment wrapText="1"/>
    </xf>
    <xf numFmtId="0" fontId="1" fillId="7" borderId="0" xfId="1" applyFill="1">
      <alignment wrapText="1"/>
    </xf>
    <xf numFmtId="170" fontId="1" fillId="7" borderId="0" xfId="0" applyNumberFormat="1" applyFont="1" applyFill="1" applyAlignment="1">
      <alignment horizontal="right" wrapText="1"/>
    </xf>
    <xf numFmtId="0" fontId="1" fillId="7" borderId="14" xfId="0" applyFont="1" applyFill="1" applyBorder="1" applyAlignment="1">
      <alignment wrapText="1"/>
    </xf>
    <xf numFmtId="170" fontId="1" fillId="7" borderId="14" xfId="0" applyNumberFormat="1" applyFont="1" applyFill="1" applyBorder="1" applyAlignment="1">
      <alignment horizontal="right" wrapText="1"/>
    </xf>
    <xf numFmtId="0" fontId="10" fillId="7" borderId="16" xfId="0" applyFont="1" applyFill="1" applyBorder="1" applyAlignment="1">
      <alignment wrapText="1"/>
    </xf>
    <xf numFmtId="170" fontId="10" fillId="7" borderId="16" xfId="0" applyNumberFormat="1" applyFont="1" applyFill="1" applyBorder="1" applyAlignment="1">
      <alignment horizontal="right" wrapText="1"/>
    </xf>
    <xf numFmtId="171" fontId="1" fillId="7" borderId="4" xfId="0" applyNumberFormat="1" applyFont="1" applyFill="1" applyBorder="1" applyAlignment="1">
      <alignment wrapText="1"/>
    </xf>
    <xf numFmtId="171" fontId="10" fillId="7" borderId="6" xfId="0" applyNumberFormat="1" applyFont="1" applyFill="1" applyBorder="1" applyAlignment="1">
      <alignment wrapText="1"/>
    </xf>
    <xf numFmtId="170" fontId="1" fillId="7" borderId="4" xfId="0" applyNumberFormat="1" applyFont="1" applyFill="1" applyBorder="1" applyAlignment="1">
      <alignment horizontal="right" wrapText="1"/>
    </xf>
    <xf numFmtId="0" fontId="9" fillId="7" borderId="0" xfId="0" applyFont="1" applyFill="1" applyAlignment="1">
      <alignment horizontal="left" wrapText="1"/>
    </xf>
    <xf numFmtId="0" fontId="10" fillId="7" borderId="1" xfId="0" applyFont="1" applyFill="1" applyBorder="1" applyAlignment="1">
      <alignment wrapText="1"/>
    </xf>
    <xf numFmtId="0" fontId="1" fillId="7" borderId="0" xfId="0" applyFont="1" applyFill="1" applyAlignment="1">
      <alignment horizontal="left" wrapText="1"/>
    </xf>
    <xf numFmtId="0" fontId="1" fillId="7" borderId="14" xfId="0" applyFont="1" applyFill="1" applyBorder="1" applyAlignment="1">
      <alignment horizontal="left" wrapText="1"/>
    </xf>
    <xf numFmtId="0" fontId="10" fillId="7" borderId="15" xfId="0" applyFont="1" applyFill="1" applyBorder="1" applyAlignment="1">
      <alignment wrapText="1"/>
    </xf>
    <xf numFmtId="170" fontId="10" fillId="7" borderId="15" xfId="0" applyNumberFormat="1" applyFont="1" applyFill="1" applyBorder="1" applyAlignment="1">
      <alignment horizontal="right" wrapText="1"/>
    </xf>
    <xf numFmtId="0" fontId="10" fillId="7" borderId="15" xfId="0" applyFont="1" applyFill="1" applyBorder="1" applyAlignment="1">
      <alignment horizontal="left" wrapText="1"/>
    </xf>
    <xf numFmtId="0" fontId="10" fillId="7" borderId="16" xfId="0" applyFont="1" applyFill="1" applyBorder="1" applyAlignment="1">
      <alignment horizontal="left" wrapText="1"/>
    </xf>
    <xf numFmtId="0" fontId="10" fillId="7" borderId="11" xfId="0" applyFont="1" applyFill="1" applyBorder="1" applyAlignment="1">
      <alignment horizontal="left" wrapText="1"/>
    </xf>
    <xf numFmtId="0" fontId="10" fillId="7" borderId="11" xfId="0" applyFont="1" applyFill="1" applyBorder="1" applyAlignment="1">
      <alignment horizontal="right" wrapText="1"/>
    </xf>
    <xf numFmtId="0" fontId="10" fillId="7" borderId="0" xfId="0" applyFont="1" applyFill="1" applyAlignment="1">
      <alignment horizontal="left" wrapText="1"/>
    </xf>
    <xf numFmtId="170" fontId="10" fillId="7" borderId="0" xfId="0" applyNumberFormat="1" applyFont="1" applyFill="1" applyAlignment="1">
      <alignment horizontal="right" wrapText="1"/>
    </xf>
    <xf numFmtId="170" fontId="1" fillId="7" borderId="11" xfId="0" applyNumberFormat="1" applyFont="1" applyFill="1" applyBorder="1" applyAlignment="1">
      <alignment wrapText="1"/>
    </xf>
    <xf numFmtId="170" fontId="1" fillId="7" borderId="0" xfId="0" applyNumberFormat="1" applyFont="1" applyFill="1" applyAlignment="1">
      <alignment wrapText="1"/>
    </xf>
    <xf numFmtId="170" fontId="1" fillId="7" borderId="17" xfId="0" applyNumberFormat="1" applyFont="1" applyFill="1" applyBorder="1" applyAlignment="1">
      <alignment wrapText="1"/>
    </xf>
    <xf numFmtId="0" fontId="10" fillId="7" borderId="18" xfId="0" applyFont="1" applyFill="1" applyBorder="1" applyAlignment="1">
      <alignment wrapText="1"/>
    </xf>
    <xf numFmtId="170" fontId="10" fillId="7" borderId="18" xfId="0" applyNumberFormat="1" applyFont="1" applyFill="1" applyBorder="1" applyAlignment="1">
      <alignment wrapText="1"/>
    </xf>
    <xf numFmtId="170" fontId="1" fillId="7" borderId="14" xfId="0" applyNumberFormat="1" applyFont="1" applyFill="1" applyBorder="1" applyAlignment="1">
      <alignment wrapText="1"/>
    </xf>
    <xf numFmtId="170" fontId="10" fillId="7" borderId="15" xfId="0" applyNumberFormat="1" applyFont="1" applyFill="1" applyBorder="1" applyAlignment="1">
      <alignment wrapText="1"/>
    </xf>
    <xf numFmtId="170" fontId="1" fillId="7" borderId="16" xfId="0" applyNumberFormat="1" applyFont="1" applyFill="1" applyBorder="1" applyAlignment="1">
      <alignment wrapText="1"/>
    </xf>
    <xf numFmtId="170" fontId="10" fillId="7" borderId="16" xfId="0" applyNumberFormat="1" applyFont="1" applyFill="1" applyBorder="1" applyAlignment="1">
      <alignment wrapText="1"/>
    </xf>
    <xf numFmtId="0" fontId="10" fillId="7" borderId="11" xfId="0" applyFont="1" applyFill="1" applyBorder="1" applyAlignment="1">
      <alignment wrapText="1"/>
    </xf>
    <xf numFmtId="0" fontId="1" fillId="7" borderId="15" xfId="0" applyFont="1" applyFill="1" applyBorder="1" applyAlignment="1">
      <alignment horizontal="left" wrapText="1"/>
    </xf>
    <xf numFmtId="0" fontId="1" fillId="7" borderId="0" xfId="0" applyFont="1" applyFill="1" applyAlignment="1">
      <alignment horizontal="left" wrapText="1" indent="2"/>
    </xf>
    <xf numFmtId="0" fontId="14" fillId="7" borderId="0" xfId="0" applyFont="1" applyFill="1" applyAlignment="1">
      <alignment horizontal="left" wrapText="1"/>
    </xf>
    <xf numFmtId="0" fontId="1" fillId="7" borderId="15" xfId="0" applyFont="1" applyFill="1" applyBorder="1" applyAlignment="1">
      <alignment wrapText="1"/>
    </xf>
    <xf numFmtId="0" fontId="1" fillId="7" borderId="0" xfId="0" applyFont="1" applyFill="1" applyAlignment="1">
      <alignment horizontal="left" wrapText="1" indent="1"/>
    </xf>
    <xf numFmtId="170" fontId="1" fillId="7" borderId="15" xfId="0" applyNumberFormat="1" applyFont="1" applyFill="1" applyBorder="1" applyAlignment="1">
      <alignment horizontal="right" wrapText="1"/>
    </xf>
    <xf numFmtId="0" fontId="1" fillId="7" borderId="3" xfId="0" applyFont="1" applyFill="1" applyBorder="1" applyAlignment="1">
      <alignment vertical="top" wrapText="1"/>
    </xf>
    <xf numFmtId="0" fontId="1" fillId="7" borderId="20" xfId="0" applyFont="1" applyFill="1" applyBorder="1" applyAlignment="1">
      <alignment vertical="top" wrapText="1"/>
    </xf>
    <xf numFmtId="170" fontId="10" fillId="7" borderId="19" xfId="0" applyNumberFormat="1" applyFont="1" applyFill="1" applyBorder="1" applyAlignment="1">
      <alignment horizontal="right" wrapText="1"/>
    </xf>
    <xf numFmtId="170" fontId="1" fillId="7" borderId="20" xfId="0" applyNumberFormat="1" applyFont="1" applyFill="1" applyBorder="1" applyAlignment="1">
      <alignment horizontal="right" wrapText="1"/>
    </xf>
    <xf numFmtId="170" fontId="10" fillId="7" borderId="6" xfId="0" applyNumberFormat="1" applyFont="1" applyFill="1" applyBorder="1" applyAlignment="1">
      <alignment horizontal="right" wrapText="1"/>
    </xf>
    <xf numFmtId="0" fontId="10" fillId="7" borderId="0" xfId="0" applyFont="1" applyFill="1" applyAlignment="1">
      <alignment vertical="top" wrapText="1"/>
    </xf>
    <xf numFmtId="0" fontId="1" fillId="7" borderId="18" xfId="0" applyFont="1" applyFill="1" applyBorder="1" applyAlignment="1">
      <alignment wrapText="1"/>
    </xf>
    <xf numFmtId="170" fontId="10" fillId="7" borderId="3" xfId="0" applyNumberFormat="1" applyFont="1" applyFill="1" applyBorder="1" applyAlignment="1">
      <alignment horizontal="right" wrapText="1"/>
    </xf>
    <xf numFmtId="170" fontId="10" fillId="7" borderId="0" xfId="0" applyNumberFormat="1" applyFont="1" applyFill="1" applyAlignment="1">
      <alignment wrapText="1"/>
    </xf>
    <xf numFmtId="0" fontId="10" fillId="7" borderId="21" xfId="0" applyFont="1" applyFill="1" applyBorder="1" applyAlignment="1">
      <alignment wrapText="1"/>
    </xf>
    <xf numFmtId="170" fontId="10" fillId="7" borderId="21" xfId="0" applyNumberFormat="1" applyFont="1" applyFill="1" applyBorder="1" applyAlignment="1">
      <alignment wrapText="1"/>
    </xf>
    <xf numFmtId="0" fontId="10" fillId="7" borderId="14" xfId="0" applyFont="1" applyFill="1" applyBorder="1" applyAlignment="1">
      <alignment wrapText="1"/>
    </xf>
    <xf numFmtId="170" fontId="1" fillId="7" borderId="15" xfId="0" applyNumberFormat="1" applyFont="1" applyFill="1" applyBorder="1" applyAlignment="1">
      <alignment wrapText="1"/>
    </xf>
    <xf numFmtId="0" fontId="15" fillId="7" borderId="15" xfId="0" applyFont="1" applyFill="1" applyBorder="1" applyAlignment="1">
      <alignment wrapText="1"/>
    </xf>
    <xf numFmtId="0" fontId="10" fillId="7" borderId="15" xfId="0" applyFont="1" applyFill="1" applyBorder="1" applyAlignment="1">
      <alignment horizontal="right" wrapText="1"/>
    </xf>
    <xf numFmtId="0" fontId="1" fillId="7" borderId="15" xfId="0" applyFont="1" applyFill="1" applyBorder="1" applyAlignment="1">
      <alignment horizontal="right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wrapText="1" indent="2"/>
    </xf>
    <xf numFmtId="0" fontId="22" fillId="0" borderId="5" xfId="0" applyFont="1" applyBorder="1" applyAlignment="1">
      <alignment wrapText="1"/>
    </xf>
    <xf numFmtId="170" fontId="10" fillId="0" borderId="5" xfId="0" applyNumberFormat="1" applyFont="1" applyBorder="1" applyAlignment="1">
      <alignment horizontal="right" wrapText="1"/>
    </xf>
    <xf numFmtId="0" fontId="12" fillId="0" borderId="0" xfId="0" applyFont="1" applyAlignment="1">
      <alignment wrapText="1"/>
    </xf>
    <xf numFmtId="170" fontId="10" fillId="8" borderId="5" xfId="0" applyNumberFormat="1" applyFont="1" applyFill="1" applyBorder="1" applyAlignment="1">
      <alignment horizontal="right" wrapText="1"/>
    </xf>
    <xf numFmtId="0" fontId="1" fillId="7" borderId="2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left" wrapText="1"/>
    </xf>
    <xf numFmtId="170" fontId="10" fillId="5" borderId="0" xfId="0" applyNumberFormat="1" applyFont="1" applyFill="1" applyAlignment="1">
      <alignment horizontal="right" wrapText="1"/>
    </xf>
    <xf numFmtId="170" fontId="10" fillId="6" borderId="0" xfId="0" applyNumberFormat="1" applyFont="1" applyFill="1" applyAlignment="1">
      <alignment horizontal="right" wrapText="1"/>
    </xf>
    <xf numFmtId="0" fontId="12" fillId="7" borderId="3" xfId="0" applyFont="1" applyFill="1" applyBorder="1" applyAlignment="1">
      <alignment wrapText="1"/>
    </xf>
    <xf numFmtId="0" fontId="12" fillId="7" borderId="11" xfId="0" applyFont="1" applyFill="1" applyBorder="1" applyAlignment="1">
      <alignment wrapText="1"/>
    </xf>
    <xf numFmtId="0" fontId="23" fillId="7" borderId="0" xfId="0" applyFont="1" applyFill="1"/>
    <xf numFmtId="0" fontId="12" fillId="7" borderId="19" xfId="0" applyFont="1" applyFill="1" applyBorder="1" applyAlignment="1">
      <alignment horizontal="left" wrapText="1"/>
    </xf>
    <xf numFmtId="170" fontId="23" fillId="7" borderId="19" xfId="0" applyNumberFormat="1" applyFont="1" applyFill="1" applyBorder="1" applyAlignment="1">
      <alignment wrapText="1"/>
    </xf>
    <xf numFmtId="170" fontId="12" fillId="7" borderId="20" xfId="0" applyNumberFormat="1" applyFont="1" applyFill="1" applyBorder="1" applyAlignment="1">
      <alignment wrapText="1"/>
    </xf>
    <xf numFmtId="0" fontId="23" fillId="7" borderId="15" xfId="0" applyFont="1" applyFill="1" applyBorder="1" applyAlignment="1">
      <alignment wrapText="1"/>
    </xf>
    <xf numFmtId="0" fontId="12" fillId="7" borderId="14" xfId="0" applyFont="1" applyFill="1" applyBorder="1" applyAlignment="1">
      <alignment wrapText="1"/>
    </xf>
    <xf numFmtId="9" fontId="12" fillId="7" borderId="20" xfId="6" applyFont="1" applyFill="1" applyBorder="1" applyAlignment="1">
      <alignment horizontal="right" wrapText="1"/>
    </xf>
    <xf numFmtId="9" fontId="1" fillId="7" borderId="20" xfId="6" applyFont="1" applyFill="1" applyBorder="1" applyAlignment="1">
      <alignment horizontal="right" wrapText="1"/>
    </xf>
    <xf numFmtId="9" fontId="1" fillId="3" borderId="20" xfId="6" applyFont="1" applyFill="1" applyBorder="1" applyAlignment="1">
      <alignment horizontal="right" wrapText="1"/>
    </xf>
    <xf numFmtId="9" fontId="1" fillId="7" borderId="0" xfId="6" applyFont="1" applyFill="1" applyAlignment="1">
      <alignment horizontal="right" wrapText="1"/>
    </xf>
    <xf numFmtId="9" fontId="1" fillId="5" borderId="20" xfId="6" applyFont="1" applyFill="1" applyBorder="1" applyAlignment="1">
      <alignment horizontal="right" wrapText="1"/>
    </xf>
    <xf numFmtId="9" fontId="1" fillId="6" borderId="20" xfId="6" applyFont="1" applyFill="1" applyBorder="1" applyAlignment="1">
      <alignment horizontal="right" wrapText="1"/>
    </xf>
    <xf numFmtId="0" fontId="12" fillId="7" borderId="15" xfId="0" applyFont="1" applyFill="1" applyBorder="1" applyAlignment="1">
      <alignment wrapText="1"/>
    </xf>
    <xf numFmtId="0" fontId="12" fillId="7" borderId="0" xfId="0" applyFont="1" applyFill="1" applyAlignment="1">
      <alignment wrapText="1"/>
    </xf>
    <xf numFmtId="0" fontId="8" fillId="7" borderId="0" xfId="0" applyFont="1" applyFill="1" applyAlignment="1">
      <alignment horizontal="left" wrapText="1"/>
    </xf>
    <xf numFmtId="0" fontId="13" fillId="2" borderId="3" xfId="0" applyFont="1" applyFill="1" applyBorder="1" applyAlignment="1">
      <alignment horizontal="left" vertical="top" wrapText="1"/>
    </xf>
    <xf numFmtId="0" fontId="21" fillId="2" borderId="3" xfId="0" applyFont="1" applyFill="1" applyBorder="1" applyAlignment="1">
      <alignment horizontal="left" vertical="top" wrapText="1"/>
    </xf>
    <xf numFmtId="0" fontId="13" fillId="7" borderId="0" xfId="0" applyFont="1" applyFill="1" applyAlignment="1">
      <alignment horizontal="left" vertical="top" wrapText="1"/>
    </xf>
  </cellXfs>
  <cellStyles count="7">
    <cellStyle name="Heading 1" xfId="3" xr:uid="{00000000-0005-0000-0000-000003000000}"/>
    <cellStyle name="Heading 2" xfId="4" xr:uid="{00000000-0005-0000-0000-000004000000}"/>
    <cellStyle name="Heading 3" xfId="5" xr:uid="{00000000-0005-0000-0000-000005000000}"/>
    <cellStyle name="Normal" xfId="0" builtinId="0"/>
    <cellStyle name="Normal (Table)" xfId="1" xr:uid="{00000000-0005-0000-0000-000001000000}"/>
    <cellStyle name="Normal 2" xfId="2" xr:uid="{00000000-0005-0000-0000-000002000000}"/>
    <cellStyle name="Percent" xfId="6" builtinId="5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514350</xdr:colOff>
      <xdr:row>11</xdr:row>
      <xdr:rowOff>72625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30B180-CB93-407A-9342-0707102B0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971675"/>
          <a:ext cx="514350" cy="434575"/>
        </a:xfrm>
        <a:prstGeom prst="rect">
          <a:avLst/>
        </a:prstGeom>
      </xdr:spPr>
    </xdr:pic>
    <xdr:clientData/>
  </xdr:twoCellAnchor>
  <xdr:twoCellAnchor>
    <xdr:from>
      <xdr:col>2</xdr:col>
      <xdr:colOff>57150</xdr:colOff>
      <xdr:row>11</xdr:row>
      <xdr:rowOff>47625</xdr:rowOff>
    </xdr:from>
    <xdr:to>
      <xdr:col>2</xdr:col>
      <xdr:colOff>4286250</xdr:colOff>
      <xdr:row>11</xdr:row>
      <xdr:rowOff>47625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9612264E-2836-4A23-8FC6-8747AA36CC44}"/>
            </a:ext>
          </a:extLst>
        </xdr:cNvPr>
        <xdr:cNvCxnSpPr/>
      </xdr:nvCxnSpPr>
      <xdr:spPr>
        <a:xfrm>
          <a:off x="857250" y="2381250"/>
          <a:ext cx="4229100" cy="0"/>
        </a:xfrm>
        <a:prstGeom prst="line">
          <a:avLst/>
        </a:prstGeom>
        <a:ln>
          <a:solidFill>
            <a:srgbClr val="DF1B12"/>
          </a:solidFill>
        </a:ln>
        <a:effectLst>
          <a:outerShdw blurRad="40000" dist="50800" dir="5400000" rotWithShape="0">
            <a:srgbClr val="000000">
              <a:alpha val="15000"/>
            </a:srgbClr>
          </a:outerShdw>
        </a:effectLst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"/>
  <sheetViews>
    <sheetView showGridLines="0" tabSelected="1" showRuler="0" workbookViewId="0"/>
  </sheetViews>
  <sheetFormatPr defaultColWidth="13.6640625" defaultRowHeight="13.2" x14ac:dyDescent="0.25"/>
  <cols>
    <col min="1" max="1" width="2.88671875" style="199" customWidth="1"/>
    <col min="2" max="2" width="9.109375" style="199" customWidth="1"/>
    <col min="3" max="3" width="67.33203125" style="199" bestFit="1" customWidth="1"/>
    <col min="4" max="7" width="9.109375" style="199" customWidth="1"/>
    <col min="8" max="17" width="9.5546875" style="199" customWidth="1"/>
    <col min="18" max="16384" width="13.6640625" style="199"/>
  </cols>
  <sheetData>
    <row r="1" spans="1:17" ht="14.1" customHeight="1" x14ac:dyDescent="0.25"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</row>
    <row r="2" spans="1:17" ht="14.1" customHeight="1" x14ac:dyDescent="0.25">
      <c r="A2" s="200"/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</row>
    <row r="3" spans="1:17" ht="29.1" customHeight="1" x14ac:dyDescent="0.25">
      <c r="A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</row>
    <row r="4" spans="1:17" ht="19.2" customHeight="1" x14ac:dyDescent="0.3">
      <c r="A4" s="200"/>
      <c r="B4" s="201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</row>
    <row r="5" spans="1:17" ht="14.1" customHeight="1" x14ac:dyDescent="0.25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</row>
    <row r="6" spans="1:17" ht="14.1" customHeight="1" x14ac:dyDescent="0.25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</row>
    <row r="7" spans="1:17" ht="14.1" customHeight="1" x14ac:dyDescent="0.25">
      <c r="A7" s="200"/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</row>
    <row r="8" spans="1:17" ht="14.1" customHeight="1" x14ac:dyDescent="0.25">
      <c r="A8" s="200"/>
      <c r="B8" s="200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</row>
    <row r="9" spans="1:17" ht="14.1" customHeight="1" x14ac:dyDescent="0.25">
      <c r="A9" s="200"/>
      <c r="B9" s="200"/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</row>
    <row r="10" spans="1:17" ht="14.1" customHeight="1" x14ac:dyDescent="0.25">
      <c r="A10" s="200"/>
      <c r="B10" s="200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</row>
    <row r="11" spans="1:17" ht="29.1" customHeight="1" x14ac:dyDescent="0.25">
      <c r="A11" s="200"/>
      <c r="C11" s="203" t="str">
        <f>"TOMTOM FINANCIAL DATA PACK "&amp;'1. Key figures table'!C6</f>
        <v>TOMTOM FINANCIAL DATA PACK Q4 '21</v>
      </c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200"/>
      <c r="O11" s="200"/>
      <c r="P11" s="200"/>
      <c r="Q11" s="200"/>
    </row>
    <row r="12" spans="1:17" ht="14.1" customHeight="1" x14ac:dyDescent="0.25">
      <c r="A12" s="200"/>
      <c r="B12" s="202"/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0"/>
      <c r="O12" s="200"/>
      <c r="P12" s="200"/>
      <c r="Q12" s="200"/>
    </row>
    <row r="13" spans="1:17" ht="14.1" customHeight="1" x14ac:dyDescent="0.25">
      <c r="A13" s="200"/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0"/>
      <c r="O13" s="200"/>
      <c r="P13" s="200"/>
      <c r="Q13" s="200"/>
    </row>
    <row r="14" spans="1:17" ht="14.1" customHeight="1" x14ac:dyDescent="0.25">
      <c r="A14" s="200"/>
      <c r="B14" s="202"/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0"/>
      <c r="O14" s="200"/>
      <c r="P14" s="200"/>
      <c r="Q14" s="200"/>
    </row>
    <row r="15" spans="1:17" ht="14.1" customHeight="1" x14ac:dyDescent="0.25">
      <c r="A15" s="200"/>
      <c r="B15" s="202"/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00"/>
      <c r="O15" s="200"/>
      <c r="P15" s="200"/>
      <c r="Q15" s="200"/>
    </row>
    <row r="16" spans="1:17" ht="14.1" customHeight="1" x14ac:dyDescent="0.25">
      <c r="A16" s="200"/>
      <c r="B16" s="202"/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0"/>
      <c r="O16" s="200"/>
      <c r="P16" s="200"/>
      <c r="Q16" s="200"/>
    </row>
    <row r="17" spans="1:17" ht="14.1" customHeight="1" x14ac:dyDescent="0.25">
      <c r="A17" s="200"/>
      <c r="B17" s="200"/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</row>
    <row r="18" spans="1:17" ht="14.1" customHeight="1" x14ac:dyDescent="0.25">
      <c r="A18" s="200"/>
      <c r="B18" s="200"/>
      <c r="C18" s="200"/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</row>
    <row r="19" spans="1:17" ht="14.1" customHeight="1" x14ac:dyDescent="0.25">
      <c r="A19" s="200"/>
      <c r="B19" s="200"/>
      <c r="C19" s="200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</row>
    <row r="20" spans="1:17" ht="14.1" customHeight="1" x14ac:dyDescent="0.25">
      <c r="A20" s="200"/>
      <c r="B20" s="200"/>
      <c r="C20" s="200"/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</row>
    <row r="21" spans="1:17" ht="14.1" customHeight="1" x14ac:dyDescent="0.25">
      <c r="A21" s="200"/>
      <c r="B21" s="200"/>
      <c r="C21" s="200"/>
      <c r="D21" s="200"/>
      <c r="E21" s="200"/>
      <c r="F21" s="200"/>
      <c r="G21" s="200"/>
      <c r="H21" s="200"/>
      <c r="I21" s="200"/>
      <c r="J21" s="200"/>
      <c r="K21" s="200"/>
      <c r="L21" s="200"/>
      <c r="M21" s="200"/>
      <c r="N21" s="200"/>
      <c r="O21" s="200"/>
      <c r="P21" s="200"/>
      <c r="Q21" s="200"/>
    </row>
    <row r="22" spans="1:17" ht="14.1" customHeight="1" x14ac:dyDescent="0.25">
      <c r="A22" s="200"/>
      <c r="B22" s="200"/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</row>
    <row r="23" spans="1:17" ht="14.1" customHeight="1" x14ac:dyDescent="0.25">
      <c r="A23" s="200"/>
      <c r="B23" s="200"/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</row>
    <row r="24" spans="1:17" ht="14.1" customHeight="1" x14ac:dyDescent="0.25">
      <c r="A24" s="200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</row>
  </sheetData>
  <pageMargins left="0.75" right="0.75" top="1" bottom="1" header="0.5" footer="0.5"/>
  <customProperties>
    <customPr name="_pios_id" r:id="rId1"/>
  </customProperti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6"/>
  <sheetViews>
    <sheetView showGridLines="0" showRuler="0" zoomScaleNormal="100" workbookViewId="0"/>
  </sheetViews>
  <sheetFormatPr defaultColWidth="13.6640625" defaultRowHeight="13.2" x14ac:dyDescent="0.25"/>
  <cols>
    <col min="1" max="1" width="2.88671875" style="199" customWidth="1"/>
    <col min="2" max="2" width="50.5546875" style="199" bestFit="1" customWidth="1"/>
    <col min="3" max="4" width="17.6640625" style="199" bestFit="1" customWidth="1"/>
    <col min="5" max="5" width="14.109375" style="199" customWidth="1"/>
    <col min="6" max="7" width="9.44140625" style="199" customWidth="1"/>
    <col min="8" max="8" width="13.6640625" style="199" customWidth="1"/>
    <col min="9" max="12" width="9.5546875" style="199" customWidth="1"/>
    <col min="13" max="16384" width="13.6640625" style="199"/>
  </cols>
  <sheetData>
    <row r="1" spans="1:12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3.25" customHeight="1" x14ac:dyDescent="0.35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6.649999999999999" customHeight="1" x14ac:dyDescent="0.25">
      <c r="A3" s="1"/>
      <c r="B3" s="3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5" customHeight="1" x14ac:dyDescent="0.25">
      <c r="A4" s="1"/>
      <c r="B4" s="80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6.649999999999999" customHeight="1" x14ac:dyDescent="0.25">
      <c r="A5" s="1"/>
      <c r="B5" s="4" t="s">
        <v>0</v>
      </c>
      <c r="C5" s="81"/>
      <c r="D5" s="81"/>
      <c r="E5" s="81"/>
      <c r="F5" s="81"/>
      <c r="G5" s="81"/>
      <c r="H5" s="81"/>
      <c r="I5" s="1"/>
      <c r="J5" s="1"/>
      <c r="K5" s="1"/>
      <c r="L5" s="1"/>
    </row>
    <row r="6" spans="1:12" ht="16.649999999999999" customHeight="1" x14ac:dyDescent="0.25">
      <c r="A6" s="1"/>
      <c r="B6" s="5" t="s">
        <v>2</v>
      </c>
      <c r="C6" s="6" t="s">
        <v>3</v>
      </c>
      <c r="D6" s="7" t="s">
        <v>4</v>
      </c>
      <c r="E6" s="7" t="s">
        <v>5</v>
      </c>
      <c r="F6" s="6" t="s">
        <v>6</v>
      </c>
      <c r="G6" s="7" t="s">
        <v>7</v>
      </c>
      <c r="H6" s="7" t="s">
        <v>5</v>
      </c>
      <c r="I6" s="1"/>
      <c r="J6" s="1"/>
      <c r="K6" s="1"/>
      <c r="L6" s="1"/>
    </row>
    <row r="7" spans="1:12" ht="16.649999999999999" customHeight="1" x14ac:dyDescent="0.25">
      <c r="A7" s="1"/>
      <c r="B7" s="8" t="s">
        <v>8</v>
      </c>
      <c r="C7" s="9">
        <v>90600000</v>
      </c>
      <c r="D7" s="10">
        <v>101500000</v>
      </c>
      <c r="E7" s="11">
        <v>-0.11</v>
      </c>
      <c r="F7" s="9">
        <v>394000000</v>
      </c>
      <c r="G7" s="10">
        <v>392200000</v>
      </c>
      <c r="H7" s="12">
        <v>0</v>
      </c>
      <c r="I7" s="1"/>
      <c r="J7" s="1"/>
      <c r="K7" s="1"/>
      <c r="L7" s="1"/>
    </row>
    <row r="8" spans="1:12" ht="16.649999999999999" customHeight="1" x14ac:dyDescent="0.25">
      <c r="A8" s="82"/>
      <c r="B8" s="13" t="s">
        <v>9</v>
      </c>
      <c r="C8" s="14">
        <v>24600000</v>
      </c>
      <c r="D8" s="15">
        <v>23900000</v>
      </c>
      <c r="E8" s="16">
        <v>0.03</v>
      </c>
      <c r="F8" s="14">
        <v>112900000</v>
      </c>
      <c r="G8" s="15">
        <v>136000000</v>
      </c>
      <c r="H8" s="16">
        <v>-0.17</v>
      </c>
      <c r="I8" s="82"/>
      <c r="J8" s="82"/>
      <c r="K8" s="1"/>
      <c r="L8" s="1"/>
    </row>
    <row r="9" spans="1:12" ht="16.649999999999999" customHeight="1" x14ac:dyDescent="0.25">
      <c r="A9" s="1"/>
      <c r="B9" s="17" t="s">
        <v>10</v>
      </c>
      <c r="C9" s="18">
        <v>115200000</v>
      </c>
      <c r="D9" s="19">
        <v>125400000</v>
      </c>
      <c r="E9" s="20">
        <v>-0.08</v>
      </c>
      <c r="F9" s="18">
        <v>506900000</v>
      </c>
      <c r="G9" s="19">
        <v>528200000.00000006</v>
      </c>
      <c r="H9" s="21">
        <v>-0.04</v>
      </c>
      <c r="I9" s="1"/>
      <c r="J9" s="1"/>
      <c r="K9" s="1"/>
      <c r="L9" s="1"/>
    </row>
    <row r="10" spans="1:12" ht="16.649999999999999" customHeight="1" x14ac:dyDescent="0.25">
      <c r="A10" s="1"/>
      <c r="B10" s="22" t="s">
        <v>11</v>
      </c>
      <c r="C10" s="23">
        <v>94200000</v>
      </c>
      <c r="D10" s="24">
        <v>103100000</v>
      </c>
      <c r="E10" s="25">
        <v>-0.09</v>
      </c>
      <c r="F10" s="23">
        <v>407100000</v>
      </c>
      <c r="G10" s="24">
        <v>423400000</v>
      </c>
      <c r="H10" s="26">
        <v>-0.04</v>
      </c>
      <c r="I10" s="1"/>
      <c r="J10" s="1"/>
      <c r="K10" s="1"/>
      <c r="L10" s="1"/>
    </row>
    <row r="11" spans="1:12" ht="16.649999999999999" customHeight="1" x14ac:dyDescent="0.25">
      <c r="A11" s="82"/>
      <c r="B11" s="27" t="s">
        <v>12</v>
      </c>
      <c r="C11" s="28">
        <v>0.82000000000000006</v>
      </c>
      <c r="D11" s="29">
        <v>0.82000000000000006</v>
      </c>
      <c r="E11" s="83"/>
      <c r="F11" s="28">
        <v>0.8</v>
      </c>
      <c r="G11" s="29">
        <v>0.8</v>
      </c>
      <c r="H11" s="83"/>
      <c r="I11" s="82"/>
      <c r="J11" s="82"/>
      <c r="K11" s="1"/>
      <c r="L11" s="1"/>
    </row>
    <row r="12" spans="1:12" ht="16.649999999999999" customHeight="1" x14ac:dyDescent="0.25">
      <c r="A12" s="1"/>
      <c r="B12" s="30" t="s">
        <v>13</v>
      </c>
      <c r="C12" s="31">
        <v>-19200000</v>
      </c>
      <c r="D12" s="32">
        <v>-7800000</v>
      </c>
      <c r="E12" s="84"/>
      <c r="F12" s="31">
        <v>-19500000</v>
      </c>
      <c r="G12" s="32">
        <v>-2100000</v>
      </c>
      <c r="H12" s="84"/>
      <c r="I12" s="1"/>
      <c r="J12" s="1"/>
      <c r="K12" s="1"/>
      <c r="L12" s="1"/>
    </row>
    <row r="13" spans="1:12" ht="16.649999999999999" customHeight="1" x14ac:dyDescent="0.25">
      <c r="A13" s="82"/>
      <c r="B13" s="33" t="s">
        <v>14</v>
      </c>
      <c r="C13" s="34">
        <v>-0.17</v>
      </c>
      <c r="D13" s="35">
        <v>-0.06</v>
      </c>
      <c r="E13" s="85"/>
      <c r="F13" s="34">
        <v>-0.04</v>
      </c>
      <c r="G13" s="35">
        <v>0</v>
      </c>
      <c r="H13" s="85"/>
      <c r="I13" s="82"/>
      <c r="J13" s="82"/>
      <c r="K13" s="1"/>
      <c r="L13" s="1"/>
    </row>
    <row r="14" spans="1:12" ht="16.649999999999999" customHeight="1" x14ac:dyDescent="0.25">
      <c r="A14" s="1"/>
      <c r="B14" s="22" t="s">
        <v>15</v>
      </c>
      <c r="C14" s="23">
        <v>-35300000</v>
      </c>
      <c r="D14" s="24">
        <v>-78200000</v>
      </c>
      <c r="E14" s="86"/>
      <c r="F14" s="23">
        <v>-93200000</v>
      </c>
      <c r="G14" s="24">
        <v>-287700000</v>
      </c>
      <c r="H14" s="86"/>
      <c r="I14" s="1"/>
      <c r="J14" s="1"/>
      <c r="K14" s="1"/>
      <c r="L14" s="1"/>
    </row>
    <row r="15" spans="1:12" ht="16.649999999999999" customHeight="1" x14ac:dyDescent="0.25">
      <c r="A15" s="1"/>
      <c r="B15" s="27" t="s">
        <v>16</v>
      </c>
      <c r="C15" s="36">
        <v>-0.31</v>
      </c>
      <c r="D15" s="37">
        <v>-0.62</v>
      </c>
      <c r="E15" s="53"/>
      <c r="F15" s="36">
        <v>-0.18</v>
      </c>
      <c r="G15" s="37">
        <v>-0.54</v>
      </c>
      <c r="H15" s="53"/>
      <c r="I15" s="1"/>
      <c r="J15" s="1"/>
      <c r="K15" s="1"/>
      <c r="L15" s="1"/>
    </row>
    <row r="16" spans="1:12" ht="16.649999999999999" customHeight="1" x14ac:dyDescent="0.25">
      <c r="A16" s="1"/>
      <c r="B16" s="38" t="s">
        <v>17</v>
      </c>
      <c r="C16" s="39">
        <v>-38800000</v>
      </c>
      <c r="D16" s="40">
        <v>-65900000.000000007</v>
      </c>
      <c r="E16" s="87"/>
      <c r="F16" s="39">
        <v>-94700000</v>
      </c>
      <c r="G16" s="40">
        <v>-257600000.00000003</v>
      </c>
      <c r="H16" s="87"/>
      <c r="I16" s="1"/>
      <c r="J16" s="1"/>
      <c r="K16" s="1"/>
      <c r="L16" s="1"/>
    </row>
    <row r="17" spans="1:12" ht="16.649999999999999" customHeight="1" x14ac:dyDescent="0.25">
      <c r="A17" s="1"/>
      <c r="B17" s="30" t="s">
        <v>18</v>
      </c>
      <c r="C17" s="31">
        <v>56700000</v>
      </c>
      <c r="D17" s="32">
        <v>33800000</v>
      </c>
      <c r="E17" s="84"/>
      <c r="F17" s="31">
        <v>23500000</v>
      </c>
      <c r="G17" s="32">
        <v>-26500000</v>
      </c>
      <c r="H17" s="84"/>
      <c r="I17" s="1"/>
      <c r="J17" s="1"/>
      <c r="K17" s="1"/>
      <c r="L17" s="1"/>
    </row>
    <row r="18" spans="1:12" ht="16.649999999999999" customHeight="1" x14ac:dyDescent="0.25">
      <c r="A18" s="82"/>
      <c r="B18" s="27" t="s">
        <v>19</v>
      </c>
      <c r="C18" s="28">
        <v>0.49</v>
      </c>
      <c r="D18" s="29">
        <v>0.27</v>
      </c>
      <c r="E18" s="83"/>
      <c r="F18" s="28">
        <v>0.05</v>
      </c>
      <c r="G18" s="29">
        <v>-0.05</v>
      </c>
      <c r="H18" s="83"/>
      <c r="I18" s="82"/>
      <c r="J18" s="82"/>
      <c r="K18" s="1"/>
      <c r="L18" s="1"/>
    </row>
    <row r="19" spans="1:12" ht="15" customHeight="1" x14ac:dyDescent="0.25">
      <c r="A19" s="1"/>
      <c r="B19" s="88"/>
      <c r="C19" s="89"/>
      <c r="D19" s="89"/>
      <c r="E19" s="89"/>
      <c r="F19" s="89"/>
      <c r="G19" s="89"/>
      <c r="H19" s="89"/>
      <c r="I19" s="1"/>
      <c r="J19" s="1"/>
      <c r="K19" s="1"/>
      <c r="L19" s="1"/>
    </row>
    <row r="20" spans="1:12" ht="16.649999999999999" customHeight="1" x14ac:dyDescent="0.25">
      <c r="A20" s="1"/>
      <c r="B20" s="80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ht="16.649999999999999" customHeight="1" x14ac:dyDescent="0.25">
      <c r="A21" s="1"/>
      <c r="B21" s="4" t="s">
        <v>8</v>
      </c>
      <c r="C21" s="81"/>
      <c r="D21" s="81"/>
      <c r="E21" s="81"/>
      <c r="F21" s="81"/>
      <c r="G21" s="81"/>
      <c r="H21" s="81"/>
      <c r="I21" s="1"/>
      <c r="J21" s="1"/>
      <c r="K21" s="1"/>
      <c r="L21" s="1"/>
    </row>
    <row r="22" spans="1:12" ht="16.649999999999999" customHeight="1" x14ac:dyDescent="0.25">
      <c r="A22" s="1"/>
      <c r="B22" s="5" t="s">
        <v>2</v>
      </c>
      <c r="C22" s="6" t="s">
        <v>3</v>
      </c>
      <c r="D22" s="7" t="s">
        <v>4</v>
      </c>
      <c r="E22" s="7" t="s">
        <v>5</v>
      </c>
      <c r="F22" s="6" t="s">
        <v>6</v>
      </c>
      <c r="G22" s="7" t="s">
        <v>7</v>
      </c>
      <c r="H22" s="7" t="s">
        <v>5</v>
      </c>
      <c r="I22" s="1"/>
      <c r="J22" s="1"/>
      <c r="K22" s="1"/>
      <c r="L22" s="1"/>
    </row>
    <row r="23" spans="1:12" ht="16.649999999999999" customHeight="1" x14ac:dyDescent="0.25">
      <c r="A23" s="1"/>
      <c r="B23" s="41" t="s">
        <v>20</v>
      </c>
      <c r="C23" s="42">
        <v>47100000</v>
      </c>
      <c r="D23" s="43">
        <v>59800000</v>
      </c>
      <c r="E23" s="11">
        <v>-0.21</v>
      </c>
      <c r="F23" s="9">
        <v>223100000</v>
      </c>
      <c r="G23" s="43">
        <v>227200000</v>
      </c>
      <c r="H23" s="11">
        <v>-0.02</v>
      </c>
      <c r="I23" s="1"/>
      <c r="J23" s="1"/>
      <c r="K23" s="1"/>
      <c r="L23" s="1"/>
    </row>
    <row r="24" spans="1:12" ht="16.649999999999999" customHeight="1" x14ac:dyDescent="0.25">
      <c r="A24" s="1"/>
      <c r="B24" s="44" t="s">
        <v>21</v>
      </c>
      <c r="C24" s="45">
        <v>43500000</v>
      </c>
      <c r="D24" s="46">
        <v>41700000</v>
      </c>
      <c r="E24" s="16">
        <v>0.04</v>
      </c>
      <c r="F24" s="14">
        <v>170900000</v>
      </c>
      <c r="G24" s="46">
        <v>165000000</v>
      </c>
      <c r="H24" s="16">
        <v>0.04</v>
      </c>
      <c r="I24" s="1"/>
      <c r="J24" s="1"/>
      <c r="K24" s="1"/>
      <c r="L24" s="1"/>
    </row>
    <row r="25" spans="1:12" ht="16.649999999999999" customHeight="1" x14ac:dyDescent="0.25">
      <c r="A25" s="1"/>
      <c r="B25" s="17" t="s">
        <v>22</v>
      </c>
      <c r="C25" s="47">
        <v>90600000</v>
      </c>
      <c r="D25" s="48">
        <v>101500000</v>
      </c>
      <c r="E25" s="20">
        <v>-0.11</v>
      </c>
      <c r="F25" s="47">
        <v>394000000</v>
      </c>
      <c r="G25" s="48">
        <v>392200000</v>
      </c>
      <c r="H25" s="21">
        <v>0</v>
      </c>
      <c r="I25" s="1"/>
      <c r="J25" s="1"/>
      <c r="K25" s="1"/>
      <c r="L25" s="1"/>
    </row>
    <row r="26" spans="1:12" ht="15" customHeight="1" x14ac:dyDescent="0.25">
      <c r="A26" s="1"/>
      <c r="B26" s="49"/>
      <c r="C26" s="50"/>
      <c r="D26" s="50"/>
      <c r="E26" s="50"/>
      <c r="F26" s="51"/>
      <c r="G26" s="50"/>
      <c r="H26" s="50"/>
      <c r="I26" s="1"/>
      <c r="J26" s="1"/>
      <c r="K26" s="1"/>
      <c r="L26" s="1"/>
    </row>
    <row r="27" spans="1:12" ht="16.649999999999999" customHeight="1" x14ac:dyDescent="0.25">
      <c r="A27" s="1"/>
      <c r="B27" s="8" t="s">
        <v>23</v>
      </c>
      <c r="C27" s="52"/>
      <c r="D27" s="52"/>
      <c r="E27" s="52"/>
      <c r="F27" s="9">
        <v>-32600000</v>
      </c>
      <c r="G27" s="43">
        <v>-15000000</v>
      </c>
      <c r="H27" s="11">
        <v>1.17</v>
      </c>
      <c r="I27" s="1"/>
      <c r="J27" s="1"/>
      <c r="K27" s="1"/>
      <c r="L27" s="1"/>
    </row>
    <row r="28" spans="1:12" ht="16.649999999999999" customHeight="1" x14ac:dyDescent="0.25">
      <c r="A28" s="1"/>
      <c r="B28" s="44" t="s">
        <v>24</v>
      </c>
      <c r="C28" s="53"/>
      <c r="D28" s="53"/>
      <c r="E28" s="53"/>
      <c r="F28" s="28">
        <v>-0.08</v>
      </c>
      <c r="G28" s="29">
        <v>-0.04</v>
      </c>
      <c r="H28" s="53"/>
      <c r="I28" s="1"/>
      <c r="J28" s="1"/>
      <c r="K28" s="1"/>
      <c r="L28" s="1"/>
    </row>
    <row r="29" spans="1:12" ht="16.649999999999999" customHeight="1" x14ac:dyDescent="0.25">
      <c r="A29" s="1"/>
      <c r="B29" s="54" t="s">
        <v>25</v>
      </c>
      <c r="C29" s="55"/>
      <c r="D29" s="55"/>
      <c r="E29" s="55"/>
      <c r="F29" s="56">
        <v>-105200000</v>
      </c>
      <c r="G29" s="57">
        <v>-299400000</v>
      </c>
      <c r="H29" s="58">
        <v>-0.65</v>
      </c>
      <c r="I29" s="1"/>
      <c r="J29" s="1"/>
      <c r="K29" s="1"/>
      <c r="L29" s="1"/>
    </row>
    <row r="30" spans="1:12" ht="16.649999999999999" customHeight="1" x14ac:dyDescent="0.25">
      <c r="A30" s="1"/>
      <c r="B30" s="59" t="s">
        <v>26</v>
      </c>
      <c r="C30" s="60"/>
      <c r="D30" s="60"/>
      <c r="E30" s="60"/>
      <c r="F30" s="34">
        <v>-0.27</v>
      </c>
      <c r="G30" s="35">
        <v>-0.76</v>
      </c>
      <c r="H30" s="60"/>
      <c r="I30" s="1"/>
      <c r="J30" s="1"/>
      <c r="K30" s="1"/>
      <c r="L30" s="1"/>
    </row>
    <row r="31" spans="1:12" ht="16.649999999999999" customHeight="1" x14ac:dyDescent="0.25">
      <c r="A31" s="1"/>
      <c r="B31" s="5"/>
      <c r="C31" s="90"/>
      <c r="D31" s="210"/>
      <c r="E31" s="210"/>
      <c r="F31" s="90"/>
      <c r="G31" s="7"/>
      <c r="H31" s="7"/>
      <c r="I31" s="1"/>
      <c r="J31" s="1"/>
      <c r="K31" s="1"/>
      <c r="L31" s="1"/>
    </row>
    <row r="32" spans="1:12" ht="16.649999999999999" customHeight="1" x14ac:dyDescent="0.25">
      <c r="A32" s="1"/>
      <c r="B32" s="5" t="s">
        <v>27</v>
      </c>
      <c r="C32" s="6" t="s">
        <v>3</v>
      </c>
      <c r="D32" s="210" t="s">
        <v>4</v>
      </c>
      <c r="E32" s="210" t="s">
        <v>5</v>
      </c>
      <c r="F32" s="6" t="s">
        <v>6</v>
      </c>
      <c r="G32" s="7" t="s">
        <v>7</v>
      </c>
      <c r="H32" s="7" t="s">
        <v>5</v>
      </c>
      <c r="I32" s="1"/>
      <c r="J32" s="1"/>
      <c r="K32" s="1"/>
      <c r="L32" s="1"/>
    </row>
    <row r="33" spans="1:12" ht="16.649999999999999" customHeight="1" x14ac:dyDescent="0.25">
      <c r="A33" s="1"/>
      <c r="B33" s="41" t="s">
        <v>28</v>
      </c>
      <c r="C33" s="42">
        <v>47100000</v>
      </c>
      <c r="D33" s="43">
        <v>59800000</v>
      </c>
      <c r="E33" s="11">
        <v>-0.21</v>
      </c>
      <c r="F33" s="9">
        <v>223100000</v>
      </c>
      <c r="G33" s="43">
        <v>227200000</v>
      </c>
      <c r="H33" s="11">
        <v>-0.02</v>
      </c>
      <c r="I33" s="1"/>
      <c r="J33" s="1"/>
      <c r="K33" s="1"/>
      <c r="L33" s="1"/>
    </row>
    <row r="34" spans="1:12" ht="16.649999999999999" customHeight="1" x14ac:dyDescent="0.25">
      <c r="A34" s="1"/>
      <c r="B34" s="44" t="s">
        <v>29</v>
      </c>
      <c r="C34" s="45">
        <v>23600000</v>
      </c>
      <c r="D34" s="46">
        <v>25200000</v>
      </c>
      <c r="E34" s="16"/>
      <c r="F34" s="14">
        <v>43200000</v>
      </c>
      <c r="G34" s="46">
        <v>47100000</v>
      </c>
      <c r="H34" s="16"/>
      <c r="I34" s="1"/>
      <c r="J34" s="1"/>
      <c r="K34" s="1"/>
      <c r="L34" s="1"/>
    </row>
    <row r="35" spans="1:12" ht="16.649999999999999" customHeight="1" x14ac:dyDescent="0.25">
      <c r="A35" s="1"/>
      <c r="B35" s="17" t="s">
        <v>30</v>
      </c>
      <c r="C35" s="47">
        <v>70700000</v>
      </c>
      <c r="D35" s="211">
        <v>85000000</v>
      </c>
      <c r="E35" s="212">
        <v>-0.17</v>
      </c>
      <c r="F35" s="47">
        <v>266300000</v>
      </c>
      <c r="G35" s="211">
        <v>274300000</v>
      </c>
      <c r="H35" s="213">
        <v>-0.03</v>
      </c>
      <c r="I35" s="1"/>
      <c r="J35" s="1"/>
      <c r="K35" s="1"/>
      <c r="L35" s="1"/>
    </row>
    <row r="36" spans="1:12" ht="16.649999999999999" customHeight="1" x14ac:dyDescent="0.25">
      <c r="A36" s="1"/>
      <c r="B36" s="41"/>
      <c r="C36" s="205"/>
      <c r="D36" s="205"/>
      <c r="E36" s="205"/>
      <c r="F36" s="205"/>
      <c r="G36" s="205"/>
      <c r="H36" s="205"/>
      <c r="I36" s="1"/>
      <c r="J36" s="1"/>
      <c r="K36" s="1"/>
      <c r="L36" s="1"/>
    </row>
    <row r="37" spans="1:12" ht="16.649999999999999" customHeight="1" x14ac:dyDescent="0.25">
      <c r="A37" s="1"/>
      <c r="B37" s="80"/>
      <c r="C37" s="200"/>
      <c r="D37" s="200"/>
      <c r="E37" s="200"/>
      <c r="F37" s="200"/>
      <c r="G37" s="200"/>
      <c r="H37" s="200"/>
      <c r="I37" s="1"/>
      <c r="J37" s="1"/>
      <c r="K37" s="1"/>
      <c r="L37" s="1"/>
    </row>
    <row r="38" spans="1:12" ht="16.649999999999999" customHeight="1" x14ac:dyDescent="0.25">
      <c r="A38" s="1"/>
      <c r="B38" s="4" t="s">
        <v>9</v>
      </c>
      <c r="C38" s="81"/>
      <c r="D38" s="81"/>
      <c r="E38" s="81"/>
      <c r="F38" s="81"/>
      <c r="G38" s="81"/>
      <c r="H38" s="81"/>
      <c r="I38" s="1"/>
      <c r="J38" s="1"/>
      <c r="K38" s="1"/>
      <c r="L38" s="1"/>
    </row>
    <row r="39" spans="1:12" ht="16.649999999999999" customHeight="1" x14ac:dyDescent="0.25">
      <c r="A39" s="1"/>
      <c r="B39" s="5" t="s">
        <v>2</v>
      </c>
      <c r="C39" s="6" t="s">
        <v>3</v>
      </c>
      <c r="D39" s="7" t="s">
        <v>4</v>
      </c>
      <c r="E39" s="7" t="s">
        <v>5</v>
      </c>
      <c r="F39" s="6" t="s">
        <v>6</v>
      </c>
      <c r="G39" s="7" t="s">
        <v>7</v>
      </c>
      <c r="H39" s="7" t="s">
        <v>5</v>
      </c>
      <c r="I39" s="1"/>
      <c r="J39" s="1"/>
      <c r="K39" s="1"/>
      <c r="L39" s="1"/>
    </row>
    <row r="40" spans="1:12" ht="16.649999999999999" customHeight="1" x14ac:dyDescent="0.25">
      <c r="A40" s="1"/>
      <c r="B40" s="8" t="s">
        <v>31</v>
      </c>
      <c r="C40" s="42">
        <v>23300000</v>
      </c>
      <c r="D40" s="43">
        <v>20500000</v>
      </c>
      <c r="E40" s="61">
        <v>0.13</v>
      </c>
      <c r="F40" s="42">
        <v>105000000</v>
      </c>
      <c r="G40" s="43">
        <v>122000000</v>
      </c>
      <c r="H40" s="12">
        <v>-0.14000000000000001</v>
      </c>
      <c r="I40" s="1"/>
      <c r="J40" s="1"/>
      <c r="K40" s="1"/>
      <c r="L40" s="1"/>
    </row>
    <row r="41" spans="1:12" ht="16.649999999999999" customHeight="1" x14ac:dyDescent="0.25">
      <c r="A41" s="1"/>
      <c r="B41" s="44" t="s">
        <v>32</v>
      </c>
      <c r="C41" s="45">
        <v>1300000</v>
      </c>
      <c r="D41" s="46">
        <v>3400000</v>
      </c>
      <c r="E41" s="62">
        <v>-0.62</v>
      </c>
      <c r="F41" s="45">
        <v>7900000</v>
      </c>
      <c r="G41" s="46">
        <v>14000000</v>
      </c>
      <c r="H41" s="63">
        <v>-0.43</v>
      </c>
      <c r="I41" s="1"/>
      <c r="J41" s="1"/>
      <c r="K41" s="1"/>
      <c r="L41" s="1"/>
    </row>
    <row r="42" spans="1:12" ht="16.649999999999999" customHeight="1" x14ac:dyDescent="0.25">
      <c r="A42" s="1"/>
      <c r="B42" s="17" t="s">
        <v>33</v>
      </c>
      <c r="C42" s="47">
        <v>24600000</v>
      </c>
      <c r="D42" s="48">
        <v>23900000</v>
      </c>
      <c r="E42" s="20">
        <v>0.03</v>
      </c>
      <c r="F42" s="47">
        <v>112900000</v>
      </c>
      <c r="G42" s="48">
        <v>136000000</v>
      </c>
      <c r="H42" s="21">
        <v>-0.17</v>
      </c>
      <c r="I42" s="1"/>
      <c r="J42" s="1"/>
      <c r="K42" s="1"/>
      <c r="L42" s="1"/>
    </row>
    <row r="43" spans="1:12" ht="16.649999999999999" customHeight="1" x14ac:dyDescent="0.25">
      <c r="A43" s="1"/>
      <c r="B43" s="49"/>
      <c r="C43" s="50"/>
      <c r="D43" s="50"/>
      <c r="E43" s="50"/>
      <c r="F43" s="51"/>
      <c r="G43" s="50"/>
      <c r="H43" s="50"/>
      <c r="I43" s="1"/>
      <c r="J43" s="1"/>
      <c r="K43" s="1"/>
      <c r="L43" s="1"/>
    </row>
    <row r="44" spans="1:12" ht="16.649999999999999" customHeight="1" x14ac:dyDescent="0.25">
      <c r="A44" s="1"/>
      <c r="B44" s="8" t="s">
        <v>23</v>
      </c>
      <c r="C44" s="52"/>
      <c r="D44" s="52"/>
      <c r="E44" s="52"/>
      <c r="F44" s="9">
        <v>18700000</v>
      </c>
      <c r="G44" s="43">
        <v>19100000</v>
      </c>
      <c r="H44" s="11">
        <v>-0.02</v>
      </c>
      <c r="I44" s="1"/>
      <c r="J44" s="1"/>
      <c r="K44" s="1"/>
      <c r="L44" s="1"/>
    </row>
    <row r="45" spans="1:12" ht="16.649999999999999" customHeight="1" x14ac:dyDescent="0.25">
      <c r="A45" s="1"/>
      <c r="B45" s="44" t="s">
        <v>24</v>
      </c>
      <c r="C45" s="53"/>
      <c r="D45" s="53"/>
      <c r="E45" s="53"/>
      <c r="F45" s="28">
        <v>0.17</v>
      </c>
      <c r="G45" s="29">
        <v>0.14000000000000001</v>
      </c>
      <c r="H45" s="53"/>
      <c r="I45" s="1"/>
      <c r="J45" s="1"/>
      <c r="K45" s="1"/>
      <c r="L45" s="1"/>
    </row>
    <row r="46" spans="1:12" ht="16.649999999999999" customHeight="1" x14ac:dyDescent="0.25">
      <c r="A46" s="1"/>
      <c r="B46" s="54" t="s">
        <v>25</v>
      </c>
      <c r="C46" s="55"/>
      <c r="D46" s="55"/>
      <c r="E46" s="55"/>
      <c r="F46" s="56">
        <v>17700000</v>
      </c>
      <c r="G46" s="57">
        <v>17900000</v>
      </c>
      <c r="H46" s="58">
        <v>-0.01</v>
      </c>
      <c r="I46" s="1"/>
      <c r="J46" s="1"/>
      <c r="K46" s="1"/>
      <c r="L46" s="1"/>
    </row>
    <row r="47" spans="1:12" ht="16.649999999999999" customHeight="1" x14ac:dyDescent="0.25">
      <c r="A47" s="1"/>
      <c r="B47" s="59" t="s">
        <v>26</v>
      </c>
      <c r="C47" s="60"/>
      <c r="D47" s="60"/>
      <c r="E47" s="60"/>
      <c r="F47" s="34">
        <v>0.16</v>
      </c>
      <c r="G47" s="35">
        <v>0.13</v>
      </c>
      <c r="H47" s="60"/>
      <c r="I47" s="1"/>
      <c r="J47" s="1"/>
      <c r="K47" s="1"/>
      <c r="L47" s="1"/>
    </row>
    <row r="48" spans="1:12" ht="16.649999999999999" customHeight="1" x14ac:dyDescent="0.25">
      <c r="A48" s="1"/>
      <c r="B48" s="91"/>
      <c r="C48" s="208"/>
      <c r="D48" s="208"/>
      <c r="E48" s="208"/>
      <c r="F48" s="208"/>
      <c r="G48" s="208"/>
      <c r="H48" s="208"/>
      <c r="I48" s="1"/>
      <c r="J48" s="1"/>
      <c r="K48" s="1"/>
      <c r="L48" s="1"/>
    </row>
    <row r="49" spans="1:12" ht="16.649999999999999" customHeight="1" x14ac:dyDescent="0.25">
      <c r="A49" s="1"/>
      <c r="B49" s="64" t="s">
        <v>34</v>
      </c>
      <c r="H49" s="209"/>
      <c r="I49" s="1"/>
      <c r="J49" s="1"/>
      <c r="K49" s="1"/>
      <c r="L49" s="1"/>
    </row>
    <row r="50" spans="1:12" ht="16.649999999999999" customHeight="1" x14ac:dyDescent="0.25">
      <c r="A50" s="1"/>
      <c r="B50" s="5" t="s">
        <v>27</v>
      </c>
      <c r="C50" s="6" t="s">
        <v>3</v>
      </c>
      <c r="D50" s="7" t="s">
        <v>4</v>
      </c>
      <c r="E50" s="7" t="s">
        <v>5</v>
      </c>
      <c r="F50" s="6" t="s">
        <v>6</v>
      </c>
      <c r="G50" s="7" t="s">
        <v>7</v>
      </c>
      <c r="H50" s="7" t="s">
        <v>5</v>
      </c>
      <c r="I50" s="1"/>
      <c r="J50" s="1"/>
      <c r="K50" s="1"/>
      <c r="L50" s="1"/>
    </row>
    <row r="51" spans="1:12" ht="16.649999999999999" customHeight="1" x14ac:dyDescent="0.25">
      <c r="A51" s="1"/>
      <c r="B51" s="8" t="s">
        <v>35</v>
      </c>
      <c r="C51" s="42">
        <v>45500000</v>
      </c>
      <c r="D51" s="43">
        <v>44700000</v>
      </c>
      <c r="E51" s="65">
        <v>0.02</v>
      </c>
      <c r="F51" s="42">
        <v>176200000</v>
      </c>
      <c r="G51" s="43">
        <v>182600000</v>
      </c>
      <c r="H51" s="65">
        <v>-0.04</v>
      </c>
      <c r="I51" s="1"/>
      <c r="J51" s="1"/>
      <c r="K51" s="1"/>
      <c r="L51" s="1"/>
    </row>
    <row r="52" spans="1:12" ht="16.649999999999999" customHeight="1" x14ac:dyDescent="0.25">
      <c r="A52" s="1"/>
      <c r="B52" s="66" t="s">
        <v>36</v>
      </c>
      <c r="C52" s="67">
        <v>37300000</v>
      </c>
      <c r="D52" s="68">
        <v>33200000.000000004</v>
      </c>
      <c r="E52" s="69">
        <v>0.12</v>
      </c>
      <c r="F52" s="67">
        <v>138700000</v>
      </c>
      <c r="G52" s="68">
        <v>122700000</v>
      </c>
      <c r="H52" s="69">
        <v>0.13</v>
      </c>
      <c r="I52" s="1"/>
      <c r="J52" s="1"/>
      <c r="K52" s="1"/>
      <c r="L52" s="1"/>
    </row>
    <row r="53" spans="1:12" ht="16.649999999999999" customHeight="1" x14ac:dyDescent="0.25">
      <c r="A53" s="1"/>
      <c r="B53" s="66" t="s">
        <v>37</v>
      </c>
      <c r="C53" s="67">
        <v>12600000</v>
      </c>
      <c r="D53" s="68">
        <v>14300000</v>
      </c>
      <c r="E53" s="69">
        <v>-0.12</v>
      </c>
      <c r="F53" s="67">
        <v>45100000</v>
      </c>
      <c r="G53" s="68">
        <v>53000000</v>
      </c>
      <c r="H53" s="69">
        <v>-0.15</v>
      </c>
      <c r="I53" s="1"/>
      <c r="J53" s="1"/>
      <c r="K53" s="1"/>
      <c r="L53" s="1"/>
    </row>
    <row r="54" spans="1:12" ht="16.649999999999999" customHeight="1" x14ac:dyDescent="0.25">
      <c r="A54" s="1"/>
      <c r="B54" s="70" t="s">
        <v>38</v>
      </c>
      <c r="C54" s="71">
        <v>17900000</v>
      </c>
      <c r="D54" s="72">
        <v>18700000</v>
      </c>
      <c r="E54" s="73">
        <v>-0.04</v>
      </c>
      <c r="F54" s="71">
        <v>66599999.999999993</v>
      </c>
      <c r="G54" s="72">
        <v>67200000</v>
      </c>
      <c r="H54" s="73">
        <v>-0.01</v>
      </c>
      <c r="I54" s="1"/>
      <c r="J54" s="1"/>
      <c r="K54" s="1"/>
      <c r="L54" s="1"/>
    </row>
    <row r="55" spans="1:12" ht="16.649999999999999" customHeight="1" x14ac:dyDescent="0.25">
      <c r="A55" s="1"/>
      <c r="B55" s="30" t="s">
        <v>34</v>
      </c>
      <c r="C55" s="31">
        <v>113400000</v>
      </c>
      <c r="D55" s="32">
        <v>110900000</v>
      </c>
      <c r="E55" s="74">
        <v>0.02</v>
      </c>
      <c r="F55" s="31">
        <v>426600000</v>
      </c>
      <c r="G55" s="32">
        <v>425500000</v>
      </c>
      <c r="H55" s="74">
        <v>0</v>
      </c>
      <c r="I55" s="1"/>
      <c r="J55" s="1"/>
      <c r="K55" s="1"/>
      <c r="L55" s="1"/>
    </row>
    <row r="56" spans="1:12" ht="16.649999999999999" customHeight="1" x14ac:dyDescent="0.25">
      <c r="A56" s="1"/>
      <c r="B56" s="70" t="s">
        <v>39</v>
      </c>
      <c r="C56" s="71">
        <v>16200000</v>
      </c>
      <c r="D56" s="72">
        <v>70300000</v>
      </c>
      <c r="E56" s="73">
        <v>-0.77</v>
      </c>
      <c r="F56" s="71">
        <v>73700000</v>
      </c>
      <c r="G56" s="72">
        <v>285600000</v>
      </c>
      <c r="H56" s="73">
        <v>-0.74</v>
      </c>
      <c r="I56" s="1"/>
      <c r="J56" s="1"/>
      <c r="K56" s="1"/>
      <c r="L56" s="1"/>
    </row>
    <row r="57" spans="1:12" ht="16.649999999999999" customHeight="1" x14ac:dyDescent="0.25">
      <c r="A57" s="1"/>
      <c r="B57" s="17" t="s">
        <v>40</v>
      </c>
      <c r="C57" s="47">
        <v>129600000</v>
      </c>
      <c r="D57" s="48">
        <v>181200000</v>
      </c>
      <c r="E57" s="20">
        <v>-0.28000000000000003</v>
      </c>
      <c r="F57" s="47">
        <v>500300000</v>
      </c>
      <c r="G57" s="48">
        <v>711100000</v>
      </c>
      <c r="H57" s="20">
        <v>-0.3</v>
      </c>
      <c r="I57" s="1"/>
      <c r="J57" s="1"/>
      <c r="K57" s="1"/>
      <c r="L57" s="1"/>
    </row>
    <row r="58" spans="1:12" ht="16.649999999999999" customHeight="1" x14ac:dyDescent="0.25">
      <c r="A58" s="1"/>
      <c r="B58" s="92"/>
      <c r="C58" s="205"/>
      <c r="D58" s="205"/>
      <c r="E58" s="205"/>
      <c r="F58" s="205"/>
      <c r="G58" s="205"/>
      <c r="H58" s="205"/>
      <c r="I58" s="1"/>
      <c r="J58" s="1"/>
      <c r="K58" s="1"/>
      <c r="L58" s="1"/>
    </row>
    <row r="59" spans="1:12" ht="16.649999999999999" customHeight="1" x14ac:dyDescent="0.25">
      <c r="A59" s="1"/>
      <c r="B59" s="93"/>
      <c r="H59" s="207"/>
      <c r="I59" s="1"/>
      <c r="J59" s="1"/>
      <c r="K59" s="1"/>
      <c r="L59" s="1"/>
    </row>
    <row r="60" spans="1:12" ht="16.649999999999999" customHeight="1" x14ac:dyDescent="0.25">
      <c r="A60" s="1"/>
      <c r="B60" s="4" t="s">
        <v>41</v>
      </c>
      <c r="C60" s="81"/>
      <c r="D60" s="81"/>
      <c r="E60" s="1"/>
      <c r="F60" s="1"/>
      <c r="G60" s="1"/>
      <c r="H60" s="1"/>
      <c r="I60" s="1"/>
      <c r="J60" s="1"/>
      <c r="K60" s="1"/>
      <c r="L60" s="1"/>
    </row>
    <row r="61" spans="1:12" ht="16.649999999999999" customHeight="1" x14ac:dyDescent="0.25">
      <c r="A61" s="1"/>
      <c r="B61" s="5" t="s">
        <v>27</v>
      </c>
      <c r="C61" s="75">
        <v>44561</v>
      </c>
      <c r="D61" s="76">
        <v>44196</v>
      </c>
      <c r="E61" s="1"/>
      <c r="F61" s="1"/>
      <c r="G61" s="1"/>
      <c r="H61" s="1"/>
      <c r="I61" s="1"/>
      <c r="J61" s="1"/>
      <c r="K61" s="1"/>
      <c r="L61" s="1"/>
    </row>
    <row r="62" spans="1:12" ht="16.649999999999999" customHeight="1" x14ac:dyDescent="0.25">
      <c r="A62" s="1"/>
      <c r="B62" s="41" t="s">
        <v>42</v>
      </c>
      <c r="C62" s="77">
        <v>395000000</v>
      </c>
      <c r="D62" s="43">
        <v>351700000</v>
      </c>
      <c r="E62" s="1"/>
      <c r="F62" s="1"/>
      <c r="G62" s="1"/>
      <c r="H62" s="1"/>
      <c r="I62" s="1"/>
      <c r="J62" s="1"/>
      <c r="K62" s="1"/>
      <c r="L62" s="1"/>
    </row>
    <row r="63" spans="1:12" ht="16.649999999999999" customHeight="1" x14ac:dyDescent="0.25">
      <c r="A63" s="1"/>
      <c r="B63" s="1" t="s">
        <v>43</v>
      </c>
      <c r="C63" s="67">
        <v>41500000</v>
      </c>
      <c r="D63" s="78">
        <v>34900000</v>
      </c>
      <c r="E63" s="1"/>
      <c r="F63" s="1"/>
      <c r="G63" s="1"/>
      <c r="H63" s="1"/>
      <c r="I63" s="1"/>
      <c r="J63" s="1"/>
      <c r="K63" s="1"/>
      <c r="L63" s="1"/>
    </row>
    <row r="64" spans="1:12" ht="16.649999999999999" customHeight="1" x14ac:dyDescent="0.25">
      <c r="A64" s="1"/>
      <c r="B64" s="44" t="s">
        <v>9</v>
      </c>
      <c r="C64" s="71">
        <v>25500000</v>
      </c>
      <c r="D64" s="46">
        <v>39700000</v>
      </c>
      <c r="E64" s="1"/>
      <c r="F64" s="1"/>
      <c r="G64" s="1"/>
      <c r="H64" s="1"/>
      <c r="I64" s="1"/>
      <c r="J64" s="1"/>
      <c r="K64" s="1"/>
      <c r="L64" s="1"/>
    </row>
    <row r="65" spans="1:12" ht="16.649999999999999" customHeight="1" x14ac:dyDescent="0.25">
      <c r="A65" s="1"/>
      <c r="B65" s="30" t="s">
        <v>44</v>
      </c>
      <c r="C65" s="31">
        <v>461900000</v>
      </c>
      <c r="D65" s="32">
        <v>426300000</v>
      </c>
      <c r="E65" s="1"/>
      <c r="F65" s="1"/>
      <c r="G65" s="1"/>
      <c r="H65" s="1"/>
      <c r="I65" s="1"/>
      <c r="J65" s="1"/>
      <c r="K65" s="1"/>
      <c r="L65" s="1"/>
    </row>
    <row r="66" spans="1:12" ht="16.649999999999999" customHeight="1" x14ac:dyDescent="0.25">
      <c r="A66" s="1"/>
      <c r="B66" s="70" t="s">
        <v>45</v>
      </c>
      <c r="C66" s="71">
        <v>21200000</v>
      </c>
      <c r="D66" s="72">
        <v>22600000</v>
      </c>
      <c r="E66" s="1"/>
      <c r="F66" s="1"/>
      <c r="G66" s="1"/>
      <c r="H66" s="1"/>
      <c r="I66" s="1"/>
      <c r="J66" s="1"/>
      <c r="K66" s="1"/>
      <c r="L66" s="1"/>
    </row>
    <row r="67" spans="1:12" ht="16.649999999999999" customHeight="1" x14ac:dyDescent="0.25">
      <c r="A67" s="1"/>
      <c r="B67" s="17" t="s">
        <v>41</v>
      </c>
      <c r="C67" s="47">
        <v>440700000</v>
      </c>
      <c r="D67" s="48">
        <v>403700000</v>
      </c>
      <c r="E67"/>
      <c r="G67" s="94"/>
      <c r="H67" s="94"/>
      <c r="I67" s="1"/>
      <c r="J67" s="1"/>
      <c r="K67" s="1"/>
      <c r="L67" s="1"/>
    </row>
    <row r="68" spans="1:12" ht="15" customHeight="1" x14ac:dyDescent="0.25">
      <c r="A68" s="200"/>
      <c r="B68" s="204"/>
      <c r="C68" s="205"/>
      <c r="D68" s="205"/>
      <c r="E68" s="200"/>
      <c r="F68" s="200"/>
      <c r="G68" s="200"/>
      <c r="H68" s="200"/>
      <c r="I68" s="200"/>
      <c r="J68" s="200"/>
      <c r="K68" s="200"/>
      <c r="L68" s="200"/>
    </row>
    <row r="69" spans="1:12" ht="15" customHeight="1" x14ac:dyDescent="0.25"/>
    <row r="70" spans="1:12" ht="15" customHeight="1" thickBot="1" x14ac:dyDescent="0.3">
      <c r="B70" s="206" t="s">
        <v>46</v>
      </c>
    </row>
    <row r="71" spans="1:12" ht="15" customHeight="1" thickBot="1" x14ac:dyDescent="0.3">
      <c r="A71" s="1"/>
      <c r="B71" s="5" t="s">
        <v>27</v>
      </c>
      <c r="C71" s="6" t="s">
        <v>3</v>
      </c>
      <c r="D71" s="7" t="s">
        <v>4</v>
      </c>
      <c r="E71" s="6" t="s">
        <v>6</v>
      </c>
      <c r="F71" s="7" t="s">
        <v>7</v>
      </c>
      <c r="G71" s="200"/>
      <c r="H71" s="200"/>
      <c r="I71" s="200"/>
      <c r="J71" s="200"/>
      <c r="K71" s="200"/>
      <c r="L71" s="200"/>
    </row>
    <row r="72" spans="1:12" ht="15" customHeight="1" x14ac:dyDescent="0.25">
      <c r="A72" s="1"/>
      <c r="B72" s="8" t="s">
        <v>47</v>
      </c>
      <c r="C72" s="42">
        <v>61500000</v>
      </c>
      <c r="D72" s="214">
        <v>35100000</v>
      </c>
      <c r="E72" s="215">
        <v>36800000</v>
      </c>
      <c r="F72" s="214">
        <v>-20200000</v>
      </c>
      <c r="G72" s="200"/>
      <c r="H72" s="200"/>
      <c r="I72" s="200"/>
      <c r="J72" s="200"/>
      <c r="K72" s="200"/>
      <c r="L72" s="200"/>
    </row>
    <row r="73" spans="1:12" ht="15" hidden="1" customHeight="1" x14ac:dyDescent="0.25">
      <c r="A73" s="1"/>
      <c r="B73" s="1" t="s">
        <v>48</v>
      </c>
      <c r="C73" s="67">
        <v>0</v>
      </c>
      <c r="D73" s="216">
        <v>0</v>
      </c>
      <c r="E73" s="67">
        <v>0</v>
      </c>
      <c r="F73" s="216">
        <v>0</v>
      </c>
      <c r="G73" s="200"/>
      <c r="H73" s="200"/>
      <c r="I73" s="200"/>
      <c r="J73" s="200"/>
      <c r="K73" s="200"/>
      <c r="L73" s="200"/>
    </row>
    <row r="74" spans="1:12" ht="15" customHeight="1" x14ac:dyDescent="0.25">
      <c r="B74" s="79" t="s">
        <v>49</v>
      </c>
      <c r="C74" s="71">
        <v>-4800000</v>
      </c>
      <c r="D74" s="216">
        <v>-1300000</v>
      </c>
      <c r="E74" s="67">
        <v>-13300000</v>
      </c>
      <c r="F74" s="216">
        <v>-6300000</v>
      </c>
    </row>
    <row r="75" spans="1:12" ht="15" customHeight="1" thickBot="1" x14ac:dyDescent="0.3">
      <c r="B75" s="17" t="s">
        <v>46</v>
      </c>
      <c r="C75" s="47">
        <v>56700000</v>
      </c>
      <c r="D75" s="48">
        <v>33800000</v>
      </c>
      <c r="E75" s="47">
        <v>23500000</v>
      </c>
      <c r="F75" s="48">
        <v>-26500000</v>
      </c>
    </row>
    <row r="76" spans="1:12" ht="15" customHeight="1" x14ac:dyDescent="0.25">
      <c r="B76" s="204"/>
      <c r="C76" s="205"/>
      <c r="D76" s="205"/>
      <c r="E76" s="205"/>
      <c r="F76" s="205"/>
    </row>
  </sheetData>
  <pageMargins left="0.75" right="0.75" top="1" bottom="1" header="0.5" footer="0.5"/>
  <pageSetup scale="62" orientation="portrait" r:id="rId1"/>
  <rowBreaks count="1" manualBreakCount="1">
    <brk id="37" max="8" man="1"/>
  </rowBreaks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5"/>
  <sheetViews>
    <sheetView showGridLines="0" showRuler="0" zoomScaleNormal="100" workbookViewId="0"/>
  </sheetViews>
  <sheetFormatPr defaultColWidth="13.6640625" defaultRowHeight="13.2" x14ac:dyDescent="0.25"/>
  <cols>
    <col min="1" max="1" width="2.88671875" style="199" customWidth="1"/>
    <col min="2" max="2" width="48.5546875" style="199" bestFit="1" customWidth="1"/>
    <col min="3" max="4" width="10.88671875" style="199" bestFit="1" customWidth="1"/>
    <col min="5" max="5" width="10.5546875" style="199" bestFit="1" customWidth="1"/>
    <col min="6" max="6" width="10.88671875" style="199" bestFit="1" customWidth="1"/>
    <col min="7" max="8" width="10.5546875" style="199" bestFit="1" customWidth="1"/>
    <col min="9" max="9" width="1.5546875" style="199" customWidth="1"/>
    <col min="10" max="10" width="11.33203125" style="199" bestFit="1" customWidth="1"/>
    <col min="11" max="11" width="2.109375" style="199" customWidth="1"/>
    <col min="12" max="12" width="11.33203125" style="199" bestFit="1" customWidth="1"/>
    <col min="13" max="16384" width="13.6640625" style="199"/>
  </cols>
  <sheetData>
    <row r="1" spans="1:12" ht="14.1" customHeight="1" x14ac:dyDescent="0.25">
      <c r="A1" s="200"/>
      <c r="B1" s="200"/>
      <c r="C1" s="200"/>
      <c r="D1" s="200"/>
      <c r="E1" s="200"/>
    </row>
    <row r="2" spans="1:12" ht="23.25" customHeight="1" x14ac:dyDescent="0.35">
      <c r="A2" s="200"/>
      <c r="B2" s="312" t="s">
        <v>50</v>
      </c>
      <c r="C2" s="312"/>
      <c r="D2" s="312"/>
      <c r="E2" s="312"/>
      <c r="F2" s="312"/>
    </row>
    <row r="3" spans="1:12" ht="16.649999999999999" customHeight="1" x14ac:dyDescent="0.25">
      <c r="A3" s="200"/>
      <c r="B3" s="217" t="str">
        <f>'1. Key figures table'!$B$3</f>
        <v>Fourth quarter and full year 2021 results</v>
      </c>
      <c r="C3" s="200"/>
      <c r="D3" s="200"/>
      <c r="E3" s="200"/>
    </row>
    <row r="4" spans="1:12" ht="15" customHeight="1" x14ac:dyDescent="0.25">
      <c r="A4" s="200"/>
      <c r="B4" s="218"/>
      <c r="C4" s="200"/>
      <c r="D4" s="200"/>
      <c r="E4" s="200"/>
    </row>
    <row r="5" spans="1:12" ht="14.1" customHeight="1" thickBot="1" x14ac:dyDescent="0.3">
      <c r="A5" s="200"/>
      <c r="B5" s="219"/>
      <c r="C5" s="219"/>
      <c r="D5" s="219"/>
      <c r="E5" s="219"/>
    </row>
    <row r="6" spans="1:12" ht="14.1" customHeight="1" thickBot="1" x14ac:dyDescent="0.3">
      <c r="A6" s="200"/>
      <c r="B6" s="286" t="s">
        <v>51</v>
      </c>
      <c r="C6" s="7" t="s">
        <v>52</v>
      </c>
      <c r="D6" s="7" t="s">
        <v>4</v>
      </c>
      <c r="E6" s="7" t="s">
        <v>53</v>
      </c>
      <c r="F6" s="7" t="s">
        <v>54</v>
      </c>
      <c r="G6" s="7" t="s">
        <v>55</v>
      </c>
      <c r="H6" s="6" t="s">
        <v>3</v>
      </c>
      <c r="I6"/>
      <c r="J6" s="6" t="s">
        <v>6</v>
      </c>
      <c r="K6"/>
      <c r="L6" s="96" t="s">
        <v>7</v>
      </c>
    </row>
    <row r="7" spans="1:12" ht="14.1" customHeight="1" x14ac:dyDescent="0.25">
      <c r="A7" s="200"/>
      <c r="B7" s="287" t="s">
        <v>42</v>
      </c>
      <c r="C7" s="97">
        <v>65945000</v>
      </c>
      <c r="D7" s="97">
        <v>59843000</v>
      </c>
      <c r="E7" s="97">
        <v>62654000</v>
      </c>
      <c r="F7" s="97">
        <v>60983000</v>
      </c>
      <c r="G7" s="97">
        <v>52368000</v>
      </c>
      <c r="H7" s="98">
        <v>47063000</v>
      </c>
      <c r="I7"/>
      <c r="J7" s="98">
        <v>223068000</v>
      </c>
      <c r="K7"/>
      <c r="L7" s="99">
        <v>227164000</v>
      </c>
    </row>
    <row r="8" spans="1:12" ht="14.1" customHeight="1" x14ac:dyDescent="0.25">
      <c r="A8" s="200"/>
      <c r="B8" s="100" t="s">
        <v>43</v>
      </c>
      <c r="C8" s="101">
        <v>39654000</v>
      </c>
      <c r="D8" s="101">
        <v>41651000</v>
      </c>
      <c r="E8" s="101">
        <v>42142000</v>
      </c>
      <c r="F8" s="101">
        <v>42267000</v>
      </c>
      <c r="G8" s="101">
        <v>42994000</v>
      </c>
      <c r="H8" s="102">
        <v>43513000</v>
      </c>
      <c r="J8" s="102">
        <v>170916000</v>
      </c>
      <c r="L8" s="103">
        <v>164997000</v>
      </c>
    </row>
    <row r="9" spans="1:12" ht="14.1" customHeight="1" x14ac:dyDescent="0.25">
      <c r="A9" s="200"/>
      <c r="B9" s="104" t="s">
        <v>8</v>
      </c>
      <c r="C9" s="105">
        <v>105599000</v>
      </c>
      <c r="D9" s="105">
        <v>101494000</v>
      </c>
      <c r="E9" s="105">
        <v>104796000</v>
      </c>
      <c r="F9" s="105">
        <v>103250000</v>
      </c>
      <c r="G9" s="105">
        <v>95361000</v>
      </c>
      <c r="H9" s="106">
        <v>90577000</v>
      </c>
      <c r="J9" s="106">
        <v>393984000</v>
      </c>
      <c r="L9" s="107">
        <v>392161000</v>
      </c>
    </row>
    <row r="10" spans="1:12" ht="14.1" customHeight="1" x14ac:dyDescent="0.25">
      <c r="A10" s="200"/>
      <c r="B10" s="44" t="s">
        <v>9</v>
      </c>
      <c r="C10" s="108">
        <v>42252000</v>
      </c>
      <c r="D10" s="108">
        <v>23940000</v>
      </c>
      <c r="E10" s="108">
        <v>26395000</v>
      </c>
      <c r="F10" s="108">
        <v>29853000</v>
      </c>
      <c r="G10" s="108">
        <v>32108000</v>
      </c>
      <c r="H10" s="109">
        <v>24586000</v>
      </c>
      <c r="J10" s="109">
        <v>112942000</v>
      </c>
      <c r="L10" s="110">
        <v>136024000</v>
      </c>
    </row>
    <row r="11" spans="1:12" ht="14.1" customHeight="1" x14ac:dyDescent="0.25">
      <c r="A11" s="200"/>
      <c r="B11" s="30" t="s">
        <v>10</v>
      </c>
      <c r="C11" s="111">
        <v>147851000</v>
      </c>
      <c r="D11" s="111">
        <v>125434000</v>
      </c>
      <c r="E11" s="111">
        <v>131191000</v>
      </c>
      <c r="F11" s="111">
        <v>133102000</v>
      </c>
      <c r="G11" s="111">
        <v>127469000</v>
      </c>
      <c r="H11" s="112">
        <v>115164000</v>
      </c>
      <c r="J11" s="112">
        <v>506926000</v>
      </c>
      <c r="L11" s="113">
        <v>528185000</v>
      </c>
    </row>
    <row r="12" spans="1:12" ht="14.1" customHeight="1" x14ac:dyDescent="0.25">
      <c r="A12" s="200"/>
      <c r="B12" s="44" t="s">
        <v>56</v>
      </c>
      <c r="C12" s="108">
        <v>35861000</v>
      </c>
      <c r="D12" s="108">
        <v>22381000</v>
      </c>
      <c r="E12" s="108">
        <v>24681000</v>
      </c>
      <c r="F12" s="108">
        <v>30367000</v>
      </c>
      <c r="G12" s="108">
        <v>23842000</v>
      </c>
      <c r="H12" s="109">
        <v>20931000</v>
      </c>
      <c r="J12" s="109">
        <v>99821000</v>
      </c>
      <c r="L12" s="110">
        <v>104794000</v>
      </c>
    </row>
    <row r="13" spans="1:12" ht="14.1" customHeight="1" x14ac:dyDescent="0.25">
      <c r="A13" s="200"/>
      <c r="B13" s="30" t="s">
        <v>11</v>
      </c>
      <c r="C13" s="111">
        <v>111990000</v>
      </c>
      <c r="D13" s="111">
        <v>103053000</v>
      </c>
      <c r="E13" s="111">
        <v>106510000</v>
      </c>
      <c r="F13" s="111">
        <v>102735000</v>
      </c>
      <c r="G13" s="111">
        <v>103627000</v>
      </c>
      <c r="H13" s="112">
        <v>94233000</v>
      </c>
      <c r="J13" s="112">
        <v>407105000</v>
      </c>
      <c r="L13" s="113">
        <v>423391000</v>
      </c>
    </row>
    <row r="14" spans="1:12" ht="14.1" customHeight="1" x14ac:dyDescent="0.25">
      <c r="A14" s="200"/>
      <c r="B14" s="114" t="s">
        <v>12</v>
      </c>
      <c r="C14" s="29">
        <v>0.76</v>
      </c>
      <c r="D14" s="29">
        <v>0.82000000000000006</v>
      </c>
      <c r="E14" s="29">
        <v>0.81</v>
      </c>
      <c r="F14" s="29">
        <v>0.77</v>
      </c>
      <c r="G14" s="29">
        <v>0.81</v>
      </c>
      <c r="H14" s="115">
        <v>0.82000000000000006</v>
      </c>
      <c r="J14" s="115">
        <v>0.8</v>
      </c>
      <c r="L14" s="116">
        <v>0.8</v>
      </c>
    </row>
    <row r="15" spans="1:12" ht="14.1" customHeight="1" x14ac:dyDescent="0.25">
      <c r="A15" s="200"/>
      <c r="B15" s="140"/>
      <c r="C15" s="55"/>
      <c r="D15" s="55"/>
      <c r="E15" s="55"/>
      <c r="F15" s="55"/>
      <c r="G15" s="55"/>
      <c r="H15" s="141"/>
      <c r="J15" s="141"/>
      <c r="L15" s="142"/>
    </row>
    <row r="16" spans="1:12" ht="14.1" customHeight="1" x14ac:dyDescent="0.25">
      <c r="A16" s="200"/>
      <c r="B16" s="117" t="s">
        <v>35</v>
      </c>
      <c r="C16" s="118">
        <v>109177000</v>
      </c>
      <c r="D16" s="118">
        <v>106017000</v>
      </c>
      <c r="E16" s="118">
        <v>53268000</v>
      </c>
      <c r="F16" s="118">
        <v>55261000</v>
      </c>
      <c r="G16" s="118">
        <v>55822000</v>
      </c>
      <c r="H16" s="119">
        <v>55457000</v>
      </c>
      <c r="J16" s="119">
        <v>219808000</v>
      </c>
      <c r="L16" s="120">
        <v>429810000</v>
      </c>
    </row>
    <row r="17" spans="1:12" ht="14.1" customHeight="1" x14ac:dyDescent="0.25">
      <c r="A17" s="200"/>
      <c r="B17" s="117" t="s">
        <v>36</v>
      </c>
      <c r="C17" s="118">
        <v>35271000</v>
      </c>
      <c r="D17" s="118">
        <v>36621000</v>
      </c>
      <c r="E17" s="118">
        <v>34831000</v>
      </c>
      <c r="F17" s="118">
        <v>35839000</v>
      </c>
      <c r="G17" s="118">
        <v>37040000</v>
      </c>
      <c r="H17" s="119">
        <v>38499000</v>
      </c>
      <c r="J17" s="119">
        <v>146209000</v>
      </c>
      <c r="L17" s="120">
        <v>137580000</v>
      </c>
    </row>
    <row r="18" spans="1:12" ht="14.1" customHeight="1" x14ac:dyDescent="0.25">
      <c r="A18" s="200"/>
      <c r="B18" s="117" t="s">
        <v>37</v>
      </c>
      <c r="C18" s="118">
        <v>13536000</v>
      </c>
      <c r="D18" s="118">
        <v>15432000</v>
      </c>
      <c r="E18" s="118">
        <v>10230000</v>
      </c>
      <c r="F18" s="118">
        <v>11312000</v>
      </c>
      <c r="G18" s="118">
        <v>10994000</v>
      </c>
      <c r="H18" s="119">
        <v>12645000</v>
      </c>
      <c r="J18" s="119">
        <v>45181000</v>
      </c>
      <c r="L18" s="120">
        <v>57556000</v>
      </c>
    </row>
    <row r="19" spans="1:12" ht="14.1" customHeight="1" x14ac:dyDescent="0.25">
      <c r="A19" s="200"/>
      <c r="B19" s="117" t="s">
        <v>38</v>
      </c>
      <c r="C19" s="118">
        <v>21616000</v>
      </c>
      <c r="D19" s="118">
        <v>23138000</v>
      </c>
      <c r="E19" s="118">
        <v>22421000</v>
      </c>
      <c r="F19" s="118">
        <v>21383000</v>
      </c>
      <c r="G19" s="118">
        <v>22315000</v>
      </c>
      <c r="H19" s="119">
        <v>22979000</v>
      </c>
      <c r="J19" s="119">
        <v>89098000</v>
      </c>
      <c r="L19" s="120">
        <v>86155000</v>
      </c>
    </row>
    <row r="20" spans="1:12" ht="14.1" customHeight="1" x14ac:dyDescent="0.25">
      <c r="A20" s="200"/>
      <c r="B20" s="30" t="s">
        <v>57</v>
      </c>
      <c r="C20" s="111">
        <v>179600000</v>
      </c>
      <c r="D20" s="111">
        <v>181208000</v>
      </c>
      <c r="E20" s="111">
        <v>120750000</v>
      </c>
      <c r="F20" s="111">
        <v>123795000</v>
      </c>
      <c r="G20" s="111">
        <v>126171000</v>
      </c>
      <c r="H20" s="112">
        <v>129580000</v>
      </c>
      <c r="J20" s="112">
        <v>500296000</v>
      </c>
      <c r="L20" s="113">
        <v>711101000</v>
      </c>
    </row>
    <row r="21" spans="1:12" ht="14.1" customHeight="1" x14ac:dyDescent="0.25">
      <c r="A21" s="200"/>
      <c r="B21" s="143"/>
      <c r="C21" s="53"/>
      <c r="D21" s="53"/>
      <c r="E21" s="53"/>
      <c r="F21" s="53"/>
      <c r="G21" s="53"/>
      <c r="H21" s="144"/>
      <c r="J21" s="144"/>
      <c r="L21" s="145"/>
    </row>
    <row r="22" spans="1:12" ht="14.1" customHeight="1" x14ac:dyDescent="0.25">
      <c r="A22" s="200"/>
      <c r="B22" s="30" t="s">
        <v>15</v>
      </c>
      <c r="C22" s="111">
        <v>-67610000</v>
      </c>
      <c r="D22" s="111">
        <v>-78155000</v>
      </c>
      <c r="E22" s="111">
        <v>-14240000</v>
      </c>
      <c r="F22" s="111">
        <v>-21060000</v>
      </c>
      <c r="G22" s="111">
        <v>-22544000</v>
      </c>
      <c r="H22" s="112">
        <v>-35347000</v>
      </c>
      <c r="J22" s="112">
        <v>-93191000</v>
      </c>
      <c r="L22" s="113">
        <v>-287710000</v>
      </c>
    </row>
    <row r="23" spans="1:12" ht="14.1" customHeight="1" x14ac:dyDescent="0.25">
      <c r="A23" s="200"/>
      <c r="B23" s="121" t="s">
        <v>58</v>
      </c>
      <c r="C23" s="122">
        <v>-0.46</v>
      </c>
      <c r="D23" s="122">
        <v>-0.62</v>
      </c>
      <c r="E23" s="122">
        <v>-0.11</v>
      </c>
      <c r="F23" s="122">
        <v>-0.16</v>
      </c>
      <c r="G23" s="122">
        <v>-0.18</v>
      </c>
      <c r="H23" s="123">
        <v>-0.31</v>
      </c>
      <c r="J23" s="123">
        <v>-0.18</v>
      </c>
      <c r="L23" s="124">
        <v>-0.54</v>
      </c>
    </row>
    <row r="24" spans="1:12" ht="14.1" customHeight="1" x14ac:dyDescent="0.25">
      <c r="A24" s="200"/>
      <c r="B24" s="121"/>
      <c r="C24" s="146"/>
      <c r="D24" s="146"/>
      <c r="E24" s="146"/>
      <c r="F24" s="146"/>
      <c r="G24" s="146"/>
      <c r="H24" s="147"/>
      <c r="J24" s="147"/>
      <c r="L24" s="148"/>
    </row>
    <row r="25" spans="1:12" ht="14.1" customHeight="1" x14ac:dyDescent="0.25">
      <c r="A25" s="200"/>
      <c r="B25" s="125" t="s">
        <v>39</v>
      </c>
      <c r="C25" s="108">
        <v>71465000</v>
      </c>
      <c r="D25" s="108">
        <v>70328000</v>
      </c>
      <c r="E25" s="108">
        <v>21520000</v>
      </c>
      <c r="F25" s="108">
        <v>18756000</v>
      </c>
      <c r="G25" s="108">
        <v>17210000</v>
      </c>
      <c r="H25" s="109">
        <v>16185000</v>
      </c>
      <c r="J25" s="109">
        <v>73671000</v>
      </c>
      <c r="L25" s="110">
        <v>285609000</v>
      </c>
    </row>
    <row r="26" spans="1:12" ht="14.1" customHeight="1" x14ac:dyDescent="0.25">
      <c r="A26" s="200"/>
      <c r="B26" s="126" t="s">
        <v>13</v>
      </c>
      <c r="C26" s="111">
        <v>3855000</v>
      </c>
      <c r="D26" s="111">
        <v>-7827000</v>
      </c>
      <c r="E26" s="111">
        <v>7280000</v>
      </c>
      <c r="F26" s="111">
        <v>-2304000</v>
      </c>
      <c r="G26" s="111">
        <v>-5334000</v>
      </c>
      <c r="H26" s="112">
        <v>-19162000</v>
      </c>
      <c r="J26" s="112">
        <v>-19520000</v>
      </c>
      <c r="L26" s="113">
        <v>-2101000</v>
      </c>
    </row>
    <row r="27" spans="1:12" ht="14.1" customHeight="1" x14ac:dyDescent="0.25">
      <c r="A27" s="200"/>
      <c r="B27" s="121" t="s">
        <v>14</v>
      </c>
      <c r="C27" s="122">
        <v>0.03</v>
      </c>
      <c r="D27" s="122">
        <v>-0.06</v>
      </c>
      <c r="E27" s="122">
        <v>0.06</v>
      </c>
      <c r="F27" s="122">
        <v>-0.02</v>
      </c>
      <c r="G27" s="122">
        <v>-0.04</v>
      </c>
      <c r="H27" s="123">
        <v>-0.17</v>
      </c>
      <c r="J27" s="123">
        <v>-0.04</v>
      </c>
      <c r="L27" s="124">
        <v>0</v>
      </c>
    </row>
    <row r="28" spans="1:12" ht="14.1" customHeight="1" x14ac:dyDescent="0.25">
      <c r="A28" s="200"/>
      <c r="B28" s="117"/>
      <c r="C28" s="149"/>
      <c r="D28" s="149"/>
      <c r="E28" s="149"/>
      <c r="F28" s="149"/>
      <c r="G28" s="149"/>
      <c r="H28" s="150"/>
      <c r="J28" s="150"/>
      <c r="L28" s="151"/>
    </row>
    <row r="29" spans="1:12" ht="14.1" customHeight="1" x14ac:dyDescent="0.25">
      <c r="A29" s="200"/>
      <c r="B29" s="44" t="s">
        <v>59</v>
      </c>
      <c r="C29" s="239">
        <v>-3716000</v>
      </c>
      <c r="D29" s="239">
        <v>-6213000</v>
      </c>
      <c r="E29" s="239">
        <v>4400000</v>
      </c>
      <c r="F29" s="239">
        <v>-1764000</v>
      </c>
      <c r="G29" s="239">
        <v>2213000</v>
      </c>
      <c r="H29" s="109">
        <v>1480000</v>
      </c>
      <c r="J29" s="109">
        <v>6329000</v>
      </c>
      <c r="L29" s="110">
        <v>-7307000</v>
      </c>
    </row>
    <row r="30" spans="1:12" ht="14.1" customHeight="1" x14ac:dyDescent="0.25">
      <c r="A30" s="200"/>
      <c r="B30" s="30" t="s">
        <v>60</v>
      </c>
      <c r="C30" s="240">
        <v>-71326000</v>
      </c>
      <c r="D30" s="240">
        <v>-84368000</v>
      </c>
      <c r="E30" s="240">
        <v>-9840000</v>
      </c>
      <c r="F30" s="240">
        <v>-22824000</v>
      </c>
      <c r="G30" s="240">
        <v>-20331000</v>
      </c>
      <c r="H30" s="112">
        <v>-33867000</v>
      </c>
      <c r="J30" s="112">
        <v>-86862000</v>
      </c>
      <c r="L30" s="113">
        <v>-295017000</v>
      </c>
    </row>
    <row r="31" spans="1:12" ht="14.1" customHeight="1" x14ac:dyDescent="0.25">
      <c r="A31" s="200"/>
      <c r="B31" s="152"/>
      <c r="H31" s="150"/>
      <c r="J31" s="150"/>
      <c r="L31" s="151"/>
    </row>
    <row r="32" spans="1:12" ht="14.1" customHeight="1" x14ac:dyDescent="0.25">
      <c r="A32" s="200"/>
      <c r="B32" s="44" t="s">
        <v>61</v>
      </c>
      <c r="C32" s="239">
        <v>4358000</v>
      </c>
      <c r="D32" s="239">
        <v>18465000</v>
      </c>
      <c r="E32" s="239">
        <v>-1641000</v>
      </c>
      <c r="F32" s="239">
        <v>-791000</v>
      </c>
      <c r="G32" s="239">
        <v>-452000</v>
      </c>
      <c r="H32" s="109">
        <v>-4907000</v>
      </c>
      <c r="J32" s="109">
        <v>-7791000</v>
      </c>
      <c r="L32" s="110">
        <v>37378000</v>
      </c>
    </row>
    <row r="33" spans="1:12" ht="14.1" customHeight="1" thickBot="1" x14ac:dyDescent="0.3">
      <c r="A33" s="200"/>
      <c r="B33" s="288" t="s">
        <v>62</v>
      </c>
      <c r="C33" s="289">
        <v>-66968000</v>
      </c>
      <c r="D33" s="289">
        <v>-65903000</v>
      </c>
      <c r="E33" s="289">
        <v>-11481000</v>
      </c>
      <c r="F33" s="289">
        <v>-23615000</v>
      </c>
      <c r="G33" s="289">
        <v>-20783000</v>
      </c>
      <c r="H33" s="176">
        <v>-38774000</v>
      </c>
      <c r="I33" s="93"/>
      <c r="J33" s="176">
        <v>-94653000</v>
      </c>
      <c r="K33" s="290"/>
      <c r="L33" s="291">
        <v>-257639000</v>
      </c>
    </row>
    <row r="34" spans="1:12" ht="14.1" customHeight="1" x14ac:dyDescent="0.25">
      <c r="A34" s="200"/>
      <c r="B34" s="313" t="s">
        <v>63</v>
      </c>
      <c r="C34" s="314"/>
      <c r="D34" s="314"/>
      <c r="E34" s="314"/>
      <c r="F34" s="314"/>
      <c r="G34" s="314"/>
      <c r="H34" s="314"/>
      <c r="I34"/>
      <c r="J34"/>
      <c r="K34"/>
      <c r="L34"/>
    </row>
    <row r="35" spans="1:12" ht="14.1" customHeight="1" x14ac:dyDescent="0.25">
      <c r="A35" s="200"/>
      <c r="B35" s="80"/>
      <c r="H35" s="222"/>
      <c r="J35" s="222"/>
      <c r="L35" s="222"/>
    </row>
    <row r="36" spans="1:12" ht="14.1" customHeight="1" x14ac:dyDescent="0.25">
      <c r="A36" s="200"/>
      <c r="B36" s="129" t="s">
        <v>64</v>
      </c>
      <c r="H36" s="225"/>
      <c r="J36" s="225"/>
      <c r="L36" s="225"/>
    </row>
    <row r="37" spans="1:12" ht="14.1" customHeight="1" x14ac:dyDescent="0.25">
      <c r="A37" s="200"/>
      <c r="B37" s="54" t="s">
        <v>65</v>
      </c>
      <c r="C37" s="226">
        <v>130220000</v>
      </c>
      <c r="D37" s="226">
        <v>130237000</v>
      </c>
      <c r="E37" s="226">
        <v>129716000</v>
      </c>
      <c r="F37" s="226">
        <v>127335000</v>
      </c>
      <c r="G37" s="226">
        <v>126912000</v>
      </c>
      <c r="H37" s="130">
        <v>126933000</v>
      </c>
      <c r="J37" s="130">
        <v>127714000</v>
      </c>
      <c r="L37" s="131">
        <v>130562000</v>
      </c>
    </row>
    <row r="38" spans="1:12" ht="14.1" customHeight="1" x14ac:dyDescent="0.25">
      <c r="A38" s="200"/>
      <c r="B38" s="59" t="s">
        <v>66</v>
      </c>
      <c r="C38" s="227">
        <v>130978000</v>
      </c>
      <c r="D38" s="227">
        <v>131162000</v>
      </c>
      <c r="E38" s="227">
        <v>131194000</v>
      </c>
      <c r="F38" s="227">
        <v>128476000</v>
      </c>
      <c r="G38" s="227">
        <v>128157000</v>
      </c>
      <c r="H38" s="132">
        <v>128392000</v>
      </c>
      <c r="J38" s="132">
        <v>129430000</v>
      </c>
      <c r="L38" s="133">
        <v>131706000</v>
      </c>
    </row>
    <row r="39" spans="1:12" ht="14.1" customHeight="1" x14ac:dyDescent="0.25">
      <c r="A39" s="200"/>
      <c r="B39" s="41"/>
      <c r="C39" s="205"/>
      <c r="D39" s="205"/>
      <c r="E39" s="205"/>
      <c r="F39" s="205"/>
      <c r="G39" s="205"/>
      <c r="H39" s="205"/>
      <c r="J39" s="205"/>
      <c r="L39" s="205"/>
    </row>
    <row r="40" spans="1:12" ht="14.1" customHeight="1" x14ac:dyDescent="0.25">
      <c r="A40" s="200"/>
      <c r="B40" s="129" t="s">
        <v>67</v>
      </c>
      <c r="H40" s="225"/>
      <c r="J40" s="225"/>
      <c r="L40" s="225"/>
    </row>
    <row r="41" spans="1:12" ht="14.1" customHeight="1" x14ac:dyDescent="0.25">
      <c r="A41" s="200"/>
      <c r="B41" s="54" t="s">
        <v>65</v>
      </c>
      <c r="C41" s="228">
        <v>-0.51</v>
      </c>
      <c r="D41" s="228">
        <v>-0.51</v>
      </c>
      <c r="E41" s="228">
        <v>-0.09</v>
      </c>
      <c r="F41" s="228">
        <v>-0.19</v>
      </c>
      <c r="G41" s="228">
        <v>-0.16</v>
      </c>
      <c r="H41" s="134">
        <v>-0.31</v>
      </c>
      <c r="J41" s="134">
        <v>-0.74</v>
      </c>
      <c r="L41" s="135">
        <v>-1.97</v>
      </c>
    </row>
    <row r="42" spans="1:12" ht="16.2" thickBot="1" x14ac:dyDescent="0.3">
      <c r="A42" s="200"/>
      <c r="B42" s="59" t="s">
        <v>68</v>
      </c>
      <c r="C42" s="229">
        <v>-0.51</v>
      </c>
      <c r="D42" s="229">
        <v>-0.51</v>
      </c>
      <c r="E42" s="229">
        <v>-0.09</v>
      </c>
      <c r="F42" s="229">
        <v>-0.19</v>
      </c>
      <c r="G42" s="229">
        <v>-0.16</v>
      </c>
      <c r="H42" s="136">
        <v>-0.31</v>
      </c>
      <c r="J42" s="136">
        <v>-0.74</v>
      </c>
      <c r="L42" s="137">
        <v>-1.97</v>
      </c>
    </row>
    <row r="43" spans="1:12" ht="14.1" customHeight="1" x14ac:dyDescent="0.25">
      <c r="A43" s="200"/>
      <c r="B43" s="315" t="s">
        <v>69</v>
      </c>
      <c r="C43" s="315"/>
      <c r="D43" s="315"/>
      <c r="E43" s="315"/>
      <c r="F43" s="315"/>
      <c r="G43" s="315"/>
      <c r="H43" s="315"/>
    </row>
    <row r="44" spans="1:12" ht="14.1" customHeight="1" x14ac:dyDescent="0.25">
      <c r="A44" s="200"/>
      <c r="B44" s="315"/>
      <c r="C44" s="315"/>
      <c r="D44" s="315"/>
      <c r="E44" s="315"/>
      <c r="F44" s="315"/>
      <c r="G44" s="315"/>
      <c r="H44" s="315"/>
    </row>
    <row r="45" spans="1:12" ht="14.1" customHeight="1" x14ac:dyDescent="0.25">
      <c r="A45" s="200"/>
      <c r="C45" s="200"/>
      <c r="D45" s="200"/>
      <c r="E45" s="200"/>
      <c r="F45" s="200"/>
      <c r="G45" s="200"/>
      <c r="H45" s="200"/>
    </row>
  </sheetData>
  <mergeCells count="3">
    <mergeCell ref="B2:F2"/>
    <mergeCell ref="B34:H34"/>
    <mergeCell ref="B43:H44"/>
  </mergeCells>
  <pageMargins left="0.75" right="0.75" top="1" bottom="1" header="0.5" footer="0.5"/>
  <pageSetup scale="58" orientation="portrait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6"/>
  <sheetViews>
    <sheetView showRuler="0" zoomScaleNormal="100" workbookViewId="0"/>
  </sheetViews>
  <sheetFormatPr defaultColWidth="13.6640625" defaultRowHeight="13.2" x14ac:dyDescent="0.25"/>
  <cols>
    <col min="1" max="1" width="2.88671875" style="199" customWidth="1"/>
    <col min="2" max="2" width="47.6640625" style="199" customWidth="1"/>
    <col min="3" max="9" width="10.44140625" style="199" customWidth="1"/>
    <col min="10" max="16384" width="13.6640625" style="199"/>
  </cols>
  <sheetData>
    <row r="1" spans="1:9" ht="14.1" customHeight="1" x14ac:dyDescent="0.25">
      <c r="A1" s="200"/>
      <c r="B1" s="200"/>
      <c r="C1" s="200"/>
      <c r="D1" s="200"/>
      <c r="E1" s="200"/>
      <c r="F1" s="200"/>
    </row>
    <row r="2" spans="1:9" ht="23.25" customHeight="1" x14ac:dyDescent="0.35">
      <c r="A2" s="200"/>
      <c r="B2" s="312" t="s">
        <v>70</v>
      </c>
      <c r="C2" s="312"/>
      <c r="D2" s="312"/>
      <c r="E2" s="312"/>
      <c r="F2" s="200"/>
    </row>
    <row r="3" spans="1:9" ht="16.649999999999999" customHeight="1" x14ac:dyDescent="0.25">
      <c r="A3" s="200"/>
      <c r="B3" s="242" t="str">
        <f>'1. Key figures table'!$B$3</f>
        <v>Fourth quarter and full year 2021 results</v>
      </c>
      <c r="C3" s="200"/>
      <c r="D3" s="200"/>
      <c r="E3" s="200"/>
      <c r="F3" s="200"/>
    </row>
    <row r="4" spans="1:9" ht="15" customHeight="1" thickBot="1" x14ac:dyDescent="0.3">
      <c r="A4" s="200"/>
      <c r="B4" s="243"/>
      <c r="C4" s="219"/>
      <c r="D4" s="219"/>
      <c r="E4" s="219"/>
      <c r="F4" s="219"/>
    </row>
    <row r="5" spans="1:9" ht="16.649999999999999" customHeight="1" thickBot="1" x14ac:dyDescent="0.3">
      <c r="A5" s="220"/>
      <c r="B5" s="95" t="s">
        <v>51</v>
      </c>
      <c r="C5" s="155" t="s">
        <v>71</v>
      </c>
      <c r="D5" s="155" t="s">
        <v>72</v>
      </c>
      <c r="E5" s="155" t="s">
        <v>73</v>
      </c>
      <c r="F5" s="155" t="s">
        <v>74</v>
      </c>
      <c r="G5" s="155" t="s">
        <v>75</v>
      </c>
      <c r="H5" s="155" t="s">
        <v>76</v>
      </c>
      <c r="I5" s="156" t="s">
        <v>77</v>
      </c>
    </row>
    <row r="6" spans="1:9" ht="16.649999999999999" customHeight="1" x14ac:dyDescent="0.25">
      <c r="A6" s="200"/>
      <c r="B6" s="244" t="s">
        <v>78</v>
      </c>
      <c r="C6" s="234">
        <v>192294000</v>
      </c>
      <c r="D6" s="234">
        <v>192294000</v>
      </c>
      <c r="E6" s="234">
        <v>192294000</v>
      </c>
      <c r="F6" s="234">
        <v>192294000</v>
      </c>
      <c r="G6" s="234">
        <v>192294000</v>
      </c>
      <c r="H6" s="234">
        <v>192294000</v>
      </c>
      <c r="I6" s="119">
        <v>192294000</v>
      </c>
    </row>
    <row r="7" spans="1:9" ht="16.649999999999999" customHeight="1" x14ac:dyDescent="0.25">
      <c r="A7" s="200"/>
      <c r="B7" s="244" t="s">
        <v>79</v>
      </c>
      <c r="C7" s="234">
        <v>247122000</v>
      </c>
      <c r="D7" s="234">
        <v>181458000</v>
      </c>
      <c r="E7" s="234">
        <v>117475000</v>
      </c>
      <c r="F7" s="234">
        <v>104403000</v>
      </c>
      <c r="G7" s="234">
        <v>91933000</v>
      </c>
      <c r="H7" s="234">
        <v>80771000</v>
      </c>
      <c r="I7" s="119">
        <v>70478000</v>
      </c>
    </row>
    <row r="8" spans="1:9" ht="16.649999999999999" customHeight="1" x14ac:dyDescent="0.25">
      <c r="A8" s="200"/>
      <c r="B8" s="244" t="s">
        <v>80</v>
      </c>
      <c r="C8" s="234">
        <v>26268000</v>
      </c>
      <c r="D8" s="234">
        <v>23899000</v>
      </c>
      <c r="E8" s="234">
        <v>22220000</v>
      </c>
      <c r="F8" s="234">
        <v>22938000</v>
      </c>
      <c r="G8" s="234">
        <v>23186000</v>
      </c>
      <c r="H8" s="234">
        <v>23585000</v>
      </c>
      <c r="I8" s="119">
        <v>26241000</v>
      </c>
    </row>
    <row r="9" spans="1:9" ht="16.649999999999999" customHeight="1" x14ac:dyDescent="0.25">
      <c r="A9" s="200"/>
      <c r="B9" s="244" t="s">
        <v>81</v>
      </c>
      <c r="C9" s="234">
        <v>42565000</v>
      </c>
      <c r="D9" s="234">
        <v>39363000</v>
      </c>
      <c r="E9" s="234">
        <v>43609000</v>
      </c>
      <c r="F9" s="234">
        <v>38909000</v>
      </c>
      <c r="G9" s="234">
        <v>37488000</v>
      </c>
      <c r="H9" s="234">
        <v>33248000</v>
      </c>
      <c r="I9" s="119">
        <v>31488000</v>
      </c>
    </row>
    <row r="10" spans="1:9" ht="16.649999999999999" customHeight="1" x14ac:dyDescent="0.25">
      <c r="A10" s="200"/>
      <c r="B10" s="244" t="s">
        <v>82</v>
      </c>
      <c r="C10" s="234">
        <v>9552000</v>
      </c>
      <c r="D10" s="234">
        <v>7962000</v>
      </c>
      <c r="E10" s="234">
        <v>19130000</v>
      </c>
      <c r="F10" s="234">
        <v>18296000</v>
      </c>
      <c r="G10" s="234">
        <v>17124000</v>
      </c>
      <c r="H10" s="234">
        <v>17909000</v>
      </c>
      <c r="I10" s="119">
        <v>18769000</v>
      </c>
    </row>
    <row r="11" spans="1:9" ht="16.649999999999999" customHeight="1" x14ac:dyDescent="0.25">
      <c r="A11" s="200"/>
      <c r="B11" s="244" t="s">
        <v>83</v>
      </c>
      <c r="C11" s="234">
        <v>4949000</v>
      </c>
      <c r="D11" s="234">
        <v>6595000</v>
      </c>
      <c r="E11" s="234">
        <v>8733000</v>
      </c>
      <c r="F11" s="234">
        <v>10917000</v>
      </c>
      <c r="G11" s="234">
        <v>14602000</v>
      </c>
      <c r="H11" s="234">
        <v>18533000</v>
      </c>
      <c r="I11" s="119">
        <v>17982000</v>
      </c>
    </row>
    <row r="12" spans="1:9" ht="16.649999999999999" customHeight="1" x14ac:dyDescent="0.25">
      <c r="A12" s="200"/>
      <c r="B12" s="245" t="s">
        <v>84</v>
      </c>
      <c r="C12" s="236">
        <v>5244000</v>
      </c>
      <c r="D12" s="236">
        <v>4586000</v>
      </c>
      <c r="E12" s="236">
        <v>4273000</v>
      </c>
      <c r="F12" s="236">
        <v>4299000</v>
      </c>
      <c r="G12" s="236">
        <v>4287000</v>
      </c>
      <c r="H12" s="236">
        <v>4400000</v>
      </c>
      <c r="I12" s="139">
        <v>4115000</v>
      </c>
    </row>
    <row r="13" spans="1:9" ht="16.649999999999999" customHeight="1" x14ac:dyDescent="0.25">
      <c r="A13" s="200"/>
      <c r="B13" s="246" t="s">
        <v>85</v>
      </c>
      <c r="C13" s="247">
        <v>527994000</v>
      </c>
      <c r="D13" s="247">
        <v>456157000</v>
      </c>
      <c r="E13" s="247">
        <v>407734000</v>
      </c>
      <c r="F13" s="247">
        <v>392056000</v>
      </c>
      <c r="G13" s="247">
        <v>380914000</v>
      </c>
      <c r="H13" s="247">
        <v>370740000</v>
      </c>
      <c r="I13" s="157">
        <v>361367000</v>
      </c>
    </row>
    <row r="14" spans="1:9" ht="9.15" customHeight="1" x14ac:dyDescent="0.25">
      <c r="A14" s="200"/>
      <c r="C14" s="222"/>
      <c r="D14" s="222"/>
      <c r="E14" s="222"/>
      <c r="F14" s="222"/>
      <c r="G14" s="222"/>
      <c r="H14" s="222"/>
      <c r="I14" s="150"/>
    </row>
    <row r="15" spans="1:9" ht="16.649999999999999" customHeight="1" x14ac:dyDescent="0.25">
      <c r="A15" s="200"/>
      <c r="B15" s="244" t="s">
        <v>86</v>
      </c>
      <c r="C15" s="234">
        <v>31902000</v>
      </c>
      <c r="D15" s="234">
        <v>27611000</v>
      </c>
      <c r="E15" s="234">
        <v>26146000</v>
      </c>
      <c r="F15" s="234">
        <v>23500000</v>
      </c>
      <c r="G15" s="234">
        <v>23554000</v>
      </c>
      <c r="H15" s="234">
        <v>18815000</v>
      </c>
      <c r="I15" s="119">
        <v>19585000</v>
      </c>
    </row>
    <row r="16" spans="1:9" ht="16.649999999999999" customHeight="1" x14ac:dyDescent="0.25">
      <c r="A16" s="200"/>
      <c r="B16" s="244" t="s">
        <v>87</v>
      </c>
      <c r="C16" s="234">
        <v>52751000</v>
      </c>
      <c r="D16" s="234">
        <v>110105000</v>
      </c>
      <c r="E16" s="234">
        <v>79661000</v>
      </c>
      <c r="F16" s="234">
        <v>60706000</v>
      </c>
      <c r="G16" s="234">
        <v>65378000</v>
      </c>
      <c r="H16" s="234">
        <v>130234000</v>
      </c>
      <c r="I16" s="119">
        <v>56179000</v>
      </c>
    </row>
    <row r="17" spans="1:9" ht="16.649999999999999" customHeight="1" x14ac:dyDescent="0.25">
      <c r="A17" s="200"/>
      <c r="B17" s="244" t="s">
        <v>88</v>
      </c>
      <c r="C17" s="234">
        <v>52688000</v>
      </c>
      <c r="D17" s="234">
        <v>56400000</v>
      </c>
      <c r="E17" s="234">
        <v>58313000</v>
      </c>
      <c r="F17" s="234">
        <v>73541000</v>
      </c>
      <c r="G17" s="234">
        <v>67809000</v>
      </c>
      <c r="H17" s="234">
        <v>65925000</v>
      </c>
      <c r="I17" s="119">
        <v>67311000</v>
      </c>
    </row>
    <row r="18" spans="1:9" ht="16.649999999999999" customHeight="1" x14ac:dyDescent="0.25">
      <c r="A18" s="200"/>
      <c r="B18" s="244" t="s">
        <v>82</v>
      </c>
      <c r="C18" s="234">
        <v>20333000</v>
      </c>
      <c r="D18" s="234">
        <v>17902000</v>
      </c>
      <c r="E18" s="234">
        <v>6950000</v>
      </c>
      <c r="F18" s="234">
        <v>8003000</v>
      </c>
      <c r="G18" s="234">
        <v>3115000</v>
      </c>
      <c r="H18" s="234">
        <v>4348000</v>
      </c>
      <c r="I18" s="119">
        <v>5049000</v>
      </c>
    </row>
    <row r="19" spans="1:9" ht="16.649999999999999" customHeight="1" x14ac:dyDescent="0.25">
      <c r="A19" s="200"/>
      <c r="B19" s="244" t="s">
        <v>89</v>
      </c>
      <c r="C19" s="234">
        <v>38996000</v>
      </c>
      <c r="D19" s="234">
        <v>35016000</v>
      </c>
      <c r="E19" s="234">
        <v>26765000</v>
      </c>
      <c r="F19" s="234">
        <v>33617000</v>
      </c>
      <c r="G19" s="234">
        <v>27295000</v>
      </c>
      <c r="H19" s="234">
        <v>23330000</v>
      </c>
      <c r="I19" s="119">
        <v>25429000</v>
      </c>
    </row>
    <row r="20" spans="1:9" ht="16.649999999999999" customHeight="1" x14ac:dyDescent="0.25">
      <c r="A20" s="200"/>
      <c r="B20" s="244" t="s">
        <v>90</v>
      </c>
      <c r="C20" s="234">
        <v>187311000</v>
      </c>
      <c r="D20" s="234">
        <v>150000000</v>
      </c>
      <c r="E20" s="234">
        <v>140930000</v>
      </c>
      <c r="F20" s="234">
        <v>121313000</v>
      </c>
      <c r="G20" s="234">
        <v>60000000</v>
      </c>
      <c r="H20" s="234">
        <v>60000000</v>
      </c>
      <c r="I20" s="119">
        <v>150000000</v>
      </c>
    </row>
    <row r="21" spans="1:9" ht="16.649999999999999" customHeight="1" x14ac:dyDescent="0.25">
      <c r="A21" s="200"/>
      <c r="B21" s="244" t="s">
        <v>91</v>
      </c>
      <c r="C21" s="234">
        <v>186058000</v>
      </c>
      <c r="D21" s="234">
        <v>196463000</v>
      </c>
      <c r="E21" s="234">
        <v>231520000</v>
      </c>
      <c r="F21" s="234">
        <v>230657000</v>
      </c>
      <c r="G21" s="234">
        <v>258908000</v>
      </c>
      <c r="H21" s="234">
        <v>242187000</v>
      </c>
      <c r="I21" s="119">
        <v>205820000</v>
      </c>
    </row>
    <row r="22" spans="1:9" ht="16.649999999999999" customHeight="1" x14ac:dyDescent="0.25">
      <c r="A22" s="200"/>
      <c r="B22" s="248" t="s">
        <v>92</v>
      </c>
      <c r="C22" s="247">
        <v>570039000</v>
      </c>
      <c r="D22" s="247">
        <v>593497000</v>
      </c>
      <c r="E22" s="247">
        <v>570285000</v>
      </c>
      <c r="F22" s="247">
        <v>551337000</v>
      </c>
      <c r="G22" s="247">
        <v>506059000</v>
      </c>
      <c r="H22" s="247">
        <v>544839000</v>
      </c>
      <c r="I22" s="157">
        <v>529373000</v>
      </c>
    </row>
    <row r="23" spans="1:9" ht="9.15" customHeight="1" x14ac:dyDescent="0.25">
      <c r="A23" s="200"/>
      <c r="C23" s="223"/>
      <c r="D23" s="223"/>
      <c r="E23" s="223"/>
      <c r="F23" s="223"/>
      <c r="G23" s="223"/>
      <c r="H23" s="223"/>
      <c r="I23" s="162"/>
    </row>
    <row r="24" spans="1:9" ht="16.649999999999999" customHeight="1" thickBot="1" x14ac:dyDescent="0.3">
      <c r="A24" s="200"/>
      <c r="B24" s="249" t="s">
        <v>93</v>
      </c>
      <c r="C24" s="238">
        <v>1098033000</v>
      </c>
      <c r="D24" s="238">
        <v>1049654000</v>
      </c>
      <c r="E24" s="238">
        <v>978019000</v>
      </c>
      <c r="F24" s="238">
        <v>943393000</v>
      </c>
      <c r="G24" s="238">
        <v>886973000</v>
      </c>
      <c r="H24" s="238">
        <v>915579000</v>
      </c>
      <c r="I24" s="128">
        <v>890740000</v>
      </c>
    </row>
    <row r="25" spans="1:9" ht="9.15" customHeight="1" x14ac:dyDescent="0.25">
      <c r="A25" s="200"/>
      <c r="B25" s="250"/>
      <c r="C25" s="251"/>
      <c r="D25" s="251"/>
      <c r="E25" s="251"/>
      <c r="F25" s="251"/>
      <c r="G25" s="251"/>
      <c r="H25" s="251"/>
      <c r="I25" s="163"/>
    </row>
    <row r="26" spans="1:9" ht="16.649999999999999" customHeight="1" x14ac:dyDescent="0.25">
      <c r="A26" s="200"/>
      <c r="B26" s="252" t="s">
        <v>94</v>
      </c>
      <c r="C26" s="253">
        <v>516281000</v>
      </c>
      <c r="D26" s="253">
        <v>450503000</v>
      </c>
      <c r="E26" s="253">
        <v>387616000</v>
      </c>
      <c r="F26" s="253">
        <v>364950000</v>
      </c>
      <c r="G26" s="253">
        <v>333008000</v>
      </c>
      <c r="H26" s="253">
        <v>317477000</v>
      </c>
      <c r="I26" s="158">
        <v>282723000</v>
      </c>
    </row>
    <row r="27" spans="1:9" ht="9.15" customHeight="1" x14ac:dyDescent="0.25">
      <c r="A27" s="200"/>
      <c r="C27" s="222"/>
      <c r="D27" s="222"/>
      <c r="E27" s="222"/>
      <c r="F27" s="222"/>
      <c r="G27" s="222"/>
      <c r="H27" s="222"/>
      <c r="I27" s="150"/>
    </row>
    <row r="28" spans="1:9" ht="16.649999999999999" customHeight="1" x14ac:dyDescent="0.25">
      <c r="A28" s="200"/>
      <c r="B28" s="244" t="s">
        <v>95</v>
      </c>
      <c r="C28" s="234">
        <v>30393000</v>
      </c>
      <c r="D28" s="234">
        <v>27328000</v>
      </c>
      <c r="E28" s="234">
        <v>28801000</v>
      </c>
      <c r="F28" s="234">
        <v>25116000</v>
      </c>
      <c r="G28" s="234">
        <v>25273000</v>
      </c>
      <c r="H28" s="234">
        <v>21662000</v>
      </c>
      <c r="I28" s="119">
        <v>20004000</v>
      </c>
    </row>
    <row r="29" spans="1:9" ht="16.649999999999999" customHeight="1" x14ac:dyDescent="0.25">
      <c r="A29" s="200"/>
      <c r="B29" s="244" t="s">
        <v>96</v>
      </c>
      <c r="C29" s="234">
        <v>14216000</v>
      </c>
      <c r="D29" s="234">
        <v>7527000</v>
      </c>
      <c r="E29" s="234">
        <v>1344000</v>
      </c>
      <c r="F29" s="234">
        <v>1293000</v>
      </c>
      <c r="G29" s="234">
        <v>1464000</v>
      </c>
      <c r="H29" s="234">
        <v>1342000</v>
      </c>
      <c r="I29" s="119">
        <v>3934000</v>
      </c>
    </row>
    <row r="30" spans="1:9" ht="16.649999999999999" customHeight="1" x14ac:dyDescent="0.25">
      <c r="A30" s="200"/>
      <c r="B30" s="244" t="s">
        <v>97</v>
      </c>
      <c r="C30" s="234">
        <v>41093000</v>
      </c>
      <c r="D30" s="234">
        <v>42281000</v>
      </c>
      <c r="E30" s="234">
        <v>41014000</v>
      </c>
      <c r="F30" s="234">
        <v>39821000</v>
      </c>
      <c r="G30" s="234">
        <v>37698000</v>
      </c>
      <c r="H30" s="234">
        <v>35862000</v>
      </c>
      <c r="I30" s="119">
        <v>33484000</v>
      </c>
    </row>
    <row r="31" spans="1:9" ht="16.649999999999999" customHeight="1" x14ac:dyDescent="0.25">
      <c r="A31" s="200"/>
      <c r="B31" s="245" t="s">
        <v>41</v>
      </c>
      <c r="C31" s="236">
        <v>228869000</v>
      </c>
      <c r="D31" s="236">
        <v>220639000</v>
      </c>
      <c r="E31" s="236">
        <v>238793000</v>
      </c>
      <c r="F31" s="236">
        <v>232433000</v>
      </c>
      <c r="G31" s="236">
        <v>219265000</v>
      </c>
      <c r="H31" s="236">
        <v>242272000</v>
      </c>
      <c r="I31" s="139">
        <v>259628000</v>
      </c>
    </row>
    <row r="32" spans="1:9" ht="16.649999999999999" customHeight="1" x14ac:dyDescent="0.25">
      <c r="A32" s="200"/>
      <c r="B32" s="248" t="s">
        <v>98</v>
      </c>
      <c r="C32" s="247">
        <v>314571000</v>
      </c>
      <c r="D32" s="247">
        <v>297775000</v>
      </c>
      <c r="E32" s="247">
        <v>309952000</v>
      </c>
      <c r="F32" s="247">
        <v>298663000</v>
      </c>
      <c r="G32" s="247">
        <v>283700000</v>
      </c>
      <c r="H32" s="247">
        <v>301138000</v>
      </c>
      <c r="I32" s="157">
        <v>317050000</v>
      </c>
    </row>
    <row r="33" spans="1:9" ht="9.15" customHeight="1" x14ac:dyDescent="0.25">
      <c r="A33" s="200"/>
      <c r="C33" s="222"/>
      <c r="D33" s="222"/>
      <c r="E33" s="222"/>
      <c r="F33" s="222"/>
      <c r="G33" s="222"/>
      <c r="H33" s="222"/>
      <c r="I33" s="150"/>
    </row>
    <row r="34" spans="1:9" ht="16.649999999999999" customHeight="1" x14ac:dyDescent="0.25">
      <c r="A34" s="200"/>
      <c r="B34" s="244" t="s">
        <v>99</v>
      </c>
      <c r="C34" s="234">
        <v>25144000</v>
      </c>
      <c r="D34" s="234">
        <v>22169000</v>
      </c>
      <c r="E34" s="234">
        <v>21998000</v>
      </c>
      <c r="F34" s="234">
        <v>15337000</v>
      </c>
      <c r="G34" s="234">
        <v>21799000</v>
      </c>
      <c r="H34" s="234">
        <v>15374000</v>
      </c>
      <c r="I34" s="119">
        <v>14022000</v>
      </c>
    </row>
    <row r="35" spans="1:9" ht="16.649999999999999" customHeight="1" x14ac:dyDescent="0.25">
      <c r="A35" s="200"/>
      <c r="B35" s="244" t="s">
        <v>95</v>
      </c>
      <c r="C35" s="234">
        <v>13533000</v>
      </c>
      <c r="D35" s="234">
        <v>12815000</v>
      </c>
      <c r="E35" s="234">
        <v>14872000</v>
      </c>
      <c r="F35" s="234">
        <v>15823000</v>
      </c>
      <c r="G35" s="234">
        <v>14211000</v>
      </c>
      <c r="H35" s="234">
        <v>13513000</v>
      </c>
      <c r="I35" s="119">
        <v>13335000</v>
      </c>
    </row>
    <row r="36" spans="1:9" ht="16.649999999999999" customHeight="1" x14ac:dyDescent="0.25">
      <c r="A36" s="200"/>
      <c r="B36" s="244" t="s">
        <v>97</v>
      </c>
      <c r="C36" s="234">
        <v>8389000</v>
      </c>
      <c r="D36" s="234">
        <v>12425000</v>
      </c>
      <c r="E36" s="234">
        <v>7918000</v>
      </c>
      <c r="F36" s="234">
        <v>7481000</v>
      </c>
      <c r="G36" s="234">
        <v>6181000</v>
      </c>
      <c r="H36" s="234">
        <v>5518000</v>
      </c>
      <c r="I36" s="119">
        <v>6537000</v>
      </c>
    </row>
    <row r="37" spans="1:9" ht="16.649999999999999" customHeight="1" x14ac:dyDescent="0.25">
      <c r="A37" s="200"/>
      <c r="B37" s="244" t="s">
        <v>41</v>
      </c>
      <c r="C37" s="234">
        <v>143081000</v>
      </c>
      <c r="D37" s="234">
        <v>176315000</v>
      </c>
      <c r="E37" s="234">
        <v>164913000</v>
      </c>
      <c r="F37" s="234">
        <v>165497000</v>
      </c>
      <c r="G37" s="234">
        <v>158067000</v>
      </c>
      <c r="H37" s="234">
        <v>190956000</v>
      </c>
      <c r="I37" s="119">
        <v>181099000</v>
      </c>
    </row>
    <row r="38" spans="1:9" ht="16.649999999999999" customHeight="1" x14ac:dyDescent="0.25">
      <c r="A38" s="200"/>
      <c r="B38" s="244" t="s">
        <v>100</v>
      </c>
      <c r="C38" s="234">
        <v>18150000</v>
      </c>
      <c r="D38" s="234">
        <v>19274000</v>
      </c>
      <c r="E38" s="234">
        <v>19084000</v>
      </c>
      <c r="F38" s="234">
        <v>18790000</v>
      </c>
      <c r="G38" s="234">
        <v>18393000</v>
      </c>
      <c r="H38" s="234">
        <v>18506000</v>
      </c>
      <c r="I38" s="119">
        <v>19782000</v>
      </c>
    </row>
    <row r="39" spans="1:9" ht="16.649999999999999" customHeight="1" x14ac:dyDescent="0.25">
      <c r="A39" s="200"/>
      <c r="B39" s="244" t="s">
        <v>101</v>
      </c>
      <c r="C39" s="234">
        <v>14500000</v>
      </c>
      <c r="D39" s="234">
        <v>13978000</v>
      </c>
      <c r="E39" s="234">
        <v>1893000</v>
      </c>
      <c r="F39" s="234">
        <v>2622000</v>
      </c>
      <c r="G39" s="234">
        <v>2427000</v>
      </c>
      <c r="H39" s="234">
        <v>2676000</v>
      </c>
      <c r="I39" s="119">
        <v>1273000</v>
      </c>
    </row>
    <row r="40" spans="1:9" ht="16.649999999999999" customHeight="1" x14ac:dyDescent="0.25">
      <c r="A40" s="200"/>
      <c r="B40" s="244" t="s">
        <v>102</v>
      </c>
      <c r="C40" s="234">
        <v>44384000</v>
      </c>
      <c r="D40" s="234">
        <v>44400000</v>
      </c>
      <c r="E40" s="234">
        <v>49773000</v>
      </c>
      <c r="F40" s="234">
        <v>54230000</v>
      </c>
      <c r="G40" s="234">
        <v>49187000</v>
      </c>
      <c r="H40" s="234">
        <v>50421000</v>
      </c>
      <c r="I40" s="119">
        <v>54919000</v>
      </c>
    </row>
    <row r="41" spans="1:9" ht="16.649999999999999" customHeight="1" x14ac:dyDescent="0.25">
      <c r="A41" s="200"/>
      <c r="B41" s="248" t="s">
        <v>103</v>
      </c>
      <c r="C41" s="247">
        <v>267181000</v>
      </c>
      <c r="D41" s="247">
        <v>301376000</v>
      </c>
      <c r="E41" s="247">
        <v>280451000</v>
      </c>
      <c r="F41" s="247">
        <v>279780000</v>
      </c>
      <c r="G41" s="247">
        <v>270265000</v>
      </c>
      <c r="H41" s="247">
        <v>296964000</v>
      </c>
      <c r="I41" s="157">
        <v>290967000</v>
      </c>
    </row>
    <row r="42" spans="1:9" ht="9.15" customHeight="1" x14ac:dyDescent="0.25">
      <c r="A42" s="200"/>
      <c r="C42" s="223"/>
      <c r="D42" s="223"/>
      <c r="E42" s="223"/>
      <c r="F42" s="223"/>
      <c r="G42" s="223"/>
      <c r="H42" s="223"/>
      <c r="I42" s="162"/>
    </row>
    <row r="43" spans="1:9" ht="16.649999999999999" customHeight="1" thickBot="1" x14ac:dyDescent="0.3">
      <c r="A43" s="200"/>
      <c r="B43" s="237" t="s">
        <v>104</v>
      </c>
      <c r="C43" s="238">
        <v>1098033000</v>
      </c>
      <c r="D43" s="238">
        <v>1049654000</v>
      </c>
      <c r="E43" s="238">
        <v>978019000</v>
      </c>
      <c r="F43" s="238">
        <v>943393000</v>
      </c>
      <c r="G43" s="238">
        <v>886973000</v>
      </c>
      <c r="H43" s="238">
        <v>915579000</v>
      </c>
      <c r="I43" s="128">
        <v>890740000</v>
      </c>
    </row>
    <row r="44" spans="1:9" ht="16.649999999999999" customHeight="1" x14ac:dyDescent="0.25">
      <c r="A44" s="200"/>
      <c r="B44" s="250"/>
      <c r="C44" s="221"/>
      <c r="D44" s="221"/>
      <c r="E44" s="221"/>
      <c r="F44" s="224"/>
      <c r="G44" s="224"/>
      <c r="H44" s="224"/>
      <c r="I44" s="221"/>
    </row>
    <row r="45" spans="1:9" ht="16.649999999999999" customHeight="1" x14ac:dyDescent="0.25">
      <c r="A45" s="200"/>
      <c r="F45" s="200"/>
    </row>
    <row r="46" spans="1:9" ht="16.649999999999999" customHeight="1" x14ac:dyDescent="0.25">
      <c r="A46" s="200"/>
      <c r="B46" s="230" t="s">
        <v>105</v>
      </c>
      <c r="F46" s="200"/>
    </row>
    <row r="47" spans="1:9" ht="16.649999999999999" customHeight="1" thickBot="1" x14ac:dyDescent="0.3">
      <c r="A47" s="200"/>
      <c r="B47" s="231" t="s">
        <v>106</v>
      </c>
    </row>
    <row r="48" spans="1:9" ht="16.649999999999999" customHeight="1" x14ac:dyDescent="0.25">
      <c r="A48" s="200"/>
      <c r="B48" s="224" t="s">
        <v>42</v>
      </c>
      <c r="C48" s="254">
        <v>310543000</v>
      </c>
      <c r="D48" s="254">
        <v>307509000</v>
      </c>
      <c r="E48" s="254">
        <v>335611000</v>
      </c>
      <c r="F48" s="254">
        <v>345833000</v>
      </c>
      <c r="G48" s="254">
        <v>341975000</v>
      </c>
      <c r="H48" s="254">
        <v>357184000</v>
      </c>
      <c r="I48" s="138">
        <v>378389000</v>
      </c>
    </row>
    <row r="49" spans="1:9" ht="16.649999999999999" customHeight="1" x14ac:dyDescent="0.25">
      <c r="A49" s="200"/>
      <c r="B49" s="200" t="s">
        <v>43</v>
      </c>
      <c r="C49" s="255">
        <v>9825000</v>
      </c>
      <c r="D49" s="255">
        <v>43562000</v>
      </c>
      <c r="E49" s="255">
        <v>28370000</v>
      </c>
      <c r="F49" s="255">
        <v>17934000</v>
      </c>
      <c r="G49" s="255">
        <v>5073000</v>
      </c>
      <c r="H49" s="255">
        <v>48653000</v>
      </c>
      <c r="I49" s="119">
        <v>36872000</v>
      </c>
    </row>
    <row r="50" spans="1:9" ht="16.649999999999999" customHeight="1" thickBot="1" x14ac:dyDescent="0.3">
      <c r="A50" s="200"/>
      <c r="B50" s="232" t="s">
        <v>9</v>
      </c>
      <c r="C50" s="256">
        <v>51582000</v>
      </c>
      <c r="D50" s="256">
        <v>45884000</v>
      </c>
      <c r="E50" s="256">
        <v>39726000</v>
      </c>
      <c r="F50" s="256">
        <v>34163000</v>
      </c>
      <c r="G50" s="256">
        <v>30284000</v>
      </c>
      <c r="H50" s="256">
        <v>27391000</v>
      </c>
      <c r="I50" s="159">
        <v>25466000</v>
      </c>
    </row>
    <row r="51" spans="1:9" ht="16.649999999999999" customHeight="1" thickBot="1" x14ac:dyDescent="0.3">
      <c r="A51" s="200"/>
      <c r="B51" s="257" t="s">
        <v>107</v>
      </c>
      <c r="C51" s="258">
        <v>371950000</v>
      </c>
      <c r="D51" s="258">
        <v>396954000</v>
      </c>
      <c r="E51" s="258">
        <v>403706000</v>
      </c>
      <c r="F51" s="258">
        <v>397930000</v>
      </c>
      <c r="G51" s="258">
        <v>377332000</v>
      </c>
      <c r="H51" s="258">
        <v>433228000</v>
      </c>
      <c r="I51" s="160">
        <v>440727000</v>
      </c>
    </row>
    <row r="52" spans="1:9" ht="6.6" customHeight="1" x14ac:dyDescent="0.25">
      <c r="A52" s="200"/>
      <c r="B52" s="224"/>
      <c r="C52" s="224"/>
      <c r="D52" s="224"/>
      <c r="E52" s="224"/>
      <c r="F52" s="224"/>
      <c r="G52" s="224"/>
      <c r="H52" s="224"/>
      <c r="I52" s="164"/>
    </row>
    <row r="53" spans="1:9" ht="16.649999999999999" customHeight="1" x14ac:dyDescent="0.25">
      <c r="A53" s="200"/>
      <c r="B53" s="200" t="s">
        <v>42</v>
      </c>
      <c r="C53" s="255">
        <v>11937000</v>
      </c>
      <c r="D53" s="255">
        <v>19025000</v>
      </c>
      <c r="E53" s="255">
        <v>16096000</v>
      </c>
      <c r="F53" s="255">
        <v>17618000</v>
      </c>
      <c r="G53" s="255">
        <v>23610000</v>
      </c>
      <c r="H53" s="234">
        <v>14180000</v>
      </c>
      <c r="I53" s="119">
        <v>16561000</v>
      </c>
    </row>
    <row r="54" spans="1:9" ht="16.649999999999999" customHeight="1" x14ac:dyDescent="0.25">
      <c r="A54" s="200"/>
      <c r="B54" s="200" t="s">
        <v>43</v>
      </c>
      <c r="C54" s="255">
        <v>4400000</v>
      </c>
      <c r="D54" s="255">
        <v>4100000</v>
      </c>
      <c r="E54" s="255">
        <v>6500000</v>
      </c>
      <c r="F54" s="255">
        <v>5711000</v>
      </c>
      <c r="G54" s="255">
        <v>6025000</v>
      </c>
      <c r="H54" s="234">
        <v>5533000</v>
      </c>
      <c r="I54" s="119">
        <v>4656000</v>
      </c>
    </row>
    <row r="55" spans="1:9" ht="16.649999999999999" customHeight="1" x14ac:dyDescent="0.25">
      <c r="B55" s="246" t="s">
        <v>108</v>
      </c>
      <c r="C55" s="260">
        <v>16337000</v>
      </c>
      <c r="D55" s="260">
        <v>23125000</v>
      </c>
      <c r="E55" s="260">
        <v>22596000</v>
      </c>
      <c r="F55" s="260">
        <v>23329000</v>
      </c>
      <c r="G55" s="260">
        <v>29635000</v>
      </c>
      <c r="H55" s="247">
        <v>19713000</v>
      </c>
      <c r="I55" s="157">
        <v>21218000</v>
      </c>
    </row>
    <row r="56" spans="1:9" ht="6.6" customHeight="1" x14ac:dyDescent="0.25">
      <c r="I56" s="150"/>
    </row>
    <row r="57" spans="1:9" ht="16.649999999999999" customHeight="1" x14ac:dyDescent="0.25">
      <c r="B57" s="200" t="s">
        <v>42</v>
      </c>
      <c r="C57" s="255">
        <v>322480000</v>
      </c>
      <c r="D57" s="255">
        <v>326534000</v>
      </c>
      <c r="E57" s="255">
        <v>351707000</v>
      </c>
      <c r="F57" s="255">
        <v>363451000</v>
      </c>
      <c r="G57" s="255">
        <v>365584000</v>
      </c>
      <c r="H57" s="255">
        <v>371363000</v>
      </c>
      <c r="I57" s="119">
        <v>394950000</v>
      </c>
    </row>
    <row r="58" spans="1:9" ht="16.649999999999999" customHeight="1" x14ac:dyDescent="0.25">
      <c r="B58" s="200" t="s">
        <v>43</v>
      </c>
      <c r="C58" s="255">
        <v>14225000</v>
      </c>
      <c r="D58" s="255">
        <v>47662000</v>
      </c>
      <c r="E58" s="255">
        <v>34870000</v>
      </c>
      <c r="F58" s="255">
        <v>23645000</v>
      </c>
      <c r="G58" s="255">
        <v>11098000</v>
      </c>
      <c r="H58" s="255">
        <v>54186000</v>
      </c>
      <c r="I58" s="119">
        <v>41528000</v>
      </c>
    </row>
    <row r="59" spans="1:9" ht="16.649999999999999" customHeight="1" x14ac:dyDescent="0.25">
      <c r="B59" s="235" t="s">
        <v>9</v>
      </c>
      <c r="C59" s="259">
        <v>51582000</v>
      </c>
      <c r="D59" s="259">
        <v>45884000</v>
      </c>
      <c r="E59" s="259">
        <v>39726000</v>
      </c>
      <c r="F59" s="259">
        <v>34163000</v>
      </c>
      <c r="G59" s="259">
        <v>30284000</v>
      </c>
      <c r="H59" s="259">
        <v>27391000</v>
      </c>
      <c r="I59" s="161">
        <v>25466000</v>
      </c>
    </row>
    <row r="60" spans="1:9" ht="16.649999999999999" customHeight="1" thickBot="1" x14ac:dyDescent="0.3">
      <c r="B60" s="237" t="s">
        <v>44</v>
      </c>
      <c r="C60" s="261">
        <v>388287000</v>
      </c>
      <c r="D60" s="261">
        <v>420079000</v>
      </c>
      <c r="E60" s="261">
        <v>426302000</v>
      </c>
      <c r="F60" s="261">
        <v>421259000</v>
      </c>
      <c r="G60" s="261">
        <v>406966000</v>
      </c>
      <c r="H60" s="261">
        <v>452940000</v>
      </c>
      <c r="I60" s="128">
        <v>461944000</v>
      </c>
    </row>
    <row r="61" spans="1:9" ht="16.649999999999999" customHeight="1" x14ac:dyDescent="0.25">
      <c r="B61" s="224"/>
      <c r="C61" s="224"/>
      <c r="D61" s="224"/>
      <c r="E61" s="224"/>
      <c r="F61" s="224"/>
      <c r="G61" s="224"/>
      <c r="H61" s="224"/>
      <c r="I61" s="221"/>
    </row>
    <row r="62" spans="1:9" ht="16.649999999999999" customHeight="1" x14ac:dyDescent="0.25"/>
    <row r="63" spans="1:9" ht="16.649999999999999" customHeight="1" thickBot="1" x14ac:dyDescent="0.3">
      <c r="B63" s="231" t="s">
        <v>109</v>
      </c>
    </row>
    <row r="64" spans="1:9" ht="16.649999999999999" customHeight="1" x14ac:dyDescent="0.25">
      <c r="B64" s="224" t="s">
        <v>110</v>
      </c>
      <c r="C64" s="254">
        <v>186058000</v>
      </c>
      <c r="D64" s="254">
        <v>196463000</v>
      </c>
      <c r="E64" s="254">
        <v>231520000</v>
      </c>
      <c r="F64" s="254">
        <v>230657000</v>
      </c>
      <c r="G64" s="254">
        <v>258908000</v>
      </c>
      <c r="H64" s="254">
        <v>242187000</v>
      </c>
      <c r="I64" s="138">
        <v>205820000</v>
      </c>
    </row>
    <row r="65" spans="2:9" ht="16.649999999999999" customHeight="1" x14ac:dyDescent="0.25">
      <c r="B65" s="235" t="s">
        <v>111</v>
      </c>
      <c r="C65" s="259">
        <v>187311000</v>
      </c>
      <c r="D65" s="259">
        <v>150000000</v>
      </c>
      <c r="E65" s="259">
        <v>140930000</v>
      </c>
      <c r="F65" s="259">
        <v>121313000</v>
      </c>
      <c r="G65" s="259">
        <v>60000000</v>
      </c>
      <c r="H65" s="259">
        <v>60000000</v>
      </c>
      <c r="I65" s="139">
        <v>150000000</v>
      </c>
    </row>
    <row r="66" spans="2:9" ht="16.649999999999999" customHeight="1" thickBot="1" x14ac:dyDescent="0.3">
      <c r="B66" s="237" t="s">
        <v>112</v>
      </c>
      <c r="C66" s="262">
        <v>373369000</v>
      </c>
      <c r="D66" s="262">
        <v>346463000</v>
      </c>
      <c r="E66" s="262">
        <v>372450000</v>
      </c>
      <c r="F66" s="262">
        <v>351970000</v>
      </c>
      <c r="G66" s="262">
        <v>318908000</v>
      </c>
      <c r="H66" s="262">
        <v>302187000</v>
      </c>
      <c r="I66" s="128">
        <v>355820000</v>
      </c>
    </row>
  </sheetData>
  <mergeCells count="1">
    <mergeCell ref="B2:E2"/>
  </mergeCells>
  <pageMargins left="0.75" right="0.75" top="1" bottom="1" header="0.5" footer="0.5"/>
  <pageSetup scale="73" orientation="portrait" r:id="rId1"/>
  <rowBreaks count="1" manualBreakCount="1">
    <brk id="45" max="16383" man="1"/>
  </rowBreaks>
  <customProperties>
    <customPr name="_pios_id" r:id="rId2"/>
  </customProperties>
  <ignoredErrors>
    <ignoredError sqref="C5:I5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1"/>
  <sheetViews>
    <sheetView showRuler="0" zoomScaleNormal="100" workbookViewId="0"/>
  </sheetViews>
  <sheetFormatPr defaultColWidth="13.6640625" defaultRowHeight="13.2" x14ac:dyDescent="0.25"/>
  <cols>
    <col min="1" max="1" width="3.44140625" style="199" customWidth="1"/>
    <col min="2" max="2" width="58.44140625" style="199" bestFit="1" customWidth="1"/>
    <col min="3" max="3" width="11.33203125" style="199" bestFit="1" customWidth="1"/>
    <col min="4" max="5" width="10.88671875" style="199" bestFit="1" customWidth="1"/>
    <col min="6" max="6" width="11.109375" style="199" bestFit="1" customWidth="1"/>
    <col min="7" max="7" width="10.5546875" style="199" bestFit="1" customWidth="1"/>
    <col min="8" max="8" width="11.109375" style="199" bestFit="1" customWidth="1"/>
    <col min="9" max="9" width="2.5546875" style="199" customWidth="1"/>
    <col min="10" max="10" width="11.109375" style="199" bestFit="1" customWidth="1"/>
    <col min="11" max="11" width="2.44140625" style="199" customWidth="1"/>
    <col min="12" max="12" width="10.88671875" style="199" bestFit="1" customWidth="1"/>
    <col min="13" max="16384" width="13.6640625" style="199"/>
  </cols>
  <sheetData>
    <row r="1" spans="1:12" ht="14.1" customHeight="1" x14ac:dyDescent="0.25">
      <c r="A1" s="200"/>
      <c r="B1" s="200"/>
      <c r="C1" s="200"/>
      <c r="D1" s="200"/>
      <c r="E1" s="200"/>
      <c r="F1" s="200"/>
      <c r="G1" s="200"/>
      <c r="H1" s="200"/>
      <c r="I1" s="200"/>
    </row>
    <row r="2" spans="1:12" ht="22.5" customHeight="1" x14ac:dyDescent="0.35">
      <c r="A2" s="200"/>
      <c r="B2" s="312" t="s">
        <v>113</v>
      </c>
      <c r="C2" s="312"/>
      <c r="D2" s="312"/>
      <c r="E2" s="312"/>
      <c r="F2" s="312"/>
      <c r="G2" s="200"/>
      <c r="H2" s="200"/>
      <c r="I2" s="200"/>
    </row>
    <row r="3" spans="1:12" ht="14.1" customHeight="1" x14ac:dyDescent="0.25">
      <c r="A3" s="200"/>
      <c r="B3" s="217" t="str">
        <f>'1. Key figures table'!$B$3</f>
        <v>Fourth quarter and full year 2021 results</v>
      </c>
      <c r="C3" s="200"/>
      <c r="D3" s="200"/>
      <c r="E3" s="200"/>
      <c r="F3" s="200"/>
      <c r="G3" s="200"/>
      <c r="H3" s="200"/>
      <c r="I3" s="200"/>
    </row>
    <row r="4" spans="1:12" ht="15" customHeight="1" thickBot="1" x14ac:dyDescent="0.3">
      <c r="A4" s="200"/>
      <c r="B4" s="219"/>
      <c r="C4" s="219"/>
      <c r="D4" s="219"/>
      <c r="E4" s="219"/>
      <c r="F4" s="219"/>
      <c r="G4" s="219"/>
      <c r="H4" s="219"/>
      <c r="I4" s="200"/>
    </row>
    <row r="5" spans="1:12" ht="16.649999999999999" customHeight="1" thickBot="1" x14ac:dyDescent="0.3">
      <c r="A5" s="220"/>
      <c r="B5" s="292" t="s">
        <v>51</v>
      </c>
      <c r="C5" s="210" t="s">
        <v>52</v>
      </c>
      <c r="D5" s="210" t="s">
        <v>4</v>
      </c>
      <c r="E5" s="210" t="s">
        <v>53</v>
      </c>
      <c r="F5" s="210" t="s">
        <v>54</v>
      </c>
      <c r="G5" s="210" t="s">
        <v>55</v>
      </c>
      <c r="H5" s="6" t="s">
        <v>3</v>
      </c>
      <c r="I5" s="220"/>
      <c r="J5" s="165" t="s">
        <v>6</v>
      </c>
      <c r="L5" s="166" t="s">
        <v>7</v>
      </c>
    </row>
    <row r="6" spans="1:12" ht="14.1" customHeight="1" x14ac:dyDescent="0.25">
      <c r="A6" s="200"/>
      <c r="B6" s="264" t="s">
        <v>114</v>
      </c>
      <c r="C6" s="269">
        <v>-67610000</v>
      </c>
      <c r="D6" s="269">
        <v>-78155000</v>
      </c>
      <c r="E6" s="269">
        <v>-14240000</v>
      </c>
      <c r="F6" s="269">
        <v>-21060000</v>
      </c>
      <c r="G6" s="269">
        <v>-22544000</v>
      </c>
      <c r="H6" s="169">
        <v>-35347000</v>
      </c>
      <c r="I6" s="220"/>
      <c r="J6" s="170">
        <v>-93191000</v>
      </c>
      <c r="L6" s="171">
        <v>-287710000</v>
      </c>
    </row>
    <row r="7" spans="1:12" ht="14.1" customHeight="1" x14ac:dyDescent="0.25">
      <c r="A7" s="200"/>
      <c r="B7" s="244" t="s">
        <v>115</v>
      </c>
      <c r="C7" s="234">
        <v>-2249000</v>
      </c>
      <c r="D7" s="234">
        <v>-1724000</v>
      </c>
      <c r="E7" s="234">
        <v>3084000</v>
      </c>
      <c r="F7" s="234">
        <v>-970000</v>
      </c>
      <c r="G7" s="234">
        <v>2753000</v>
      </c>
      <c r="H7" s="119">
        <v>3037000</v>
      </c>
      <c r="I7" s="220"/>
      <c r="J7" s="172">
        <v>7904000</v>
      </c>
      <c r="L7" s="173">
        <v>-4887000</v>
      </c>
    </row>
    <row r="8" spans="1:12" ht="14.1" customHeight="1" x14ac:dyDescent="0.25">
      <c r="A8" s="200"/>
      <c r="B8" s="244" t="s">
        <v>39</v>
      </c>
      <c r="C8" s="234">
        <v>71465000</v>
      </c>
      <c r="D8" s="234">
        <v>70328000</v>
      </c>
      <c r="E8" s="234">
        <v>21520000</v>
      </c>
      <c r="F8" s="234">
        <v>18756000</v>
      </c>
      <c r="G8" s="234">
        <v>17210000</v>
      </c>
      <c r="H8" s="119">
        <v>16185000</v>
      </c>
      <c r="I8" s="220"/>
      <c r="J8" s="172">
        <v>73671000</v>
      </c>
      <c r="L8" s="173">
        <v>285609000</v>
      </c>
    </row>
    <row r="9" spans="1:12" ht="14.1" customHeight="1" x14ac:dyDescent="0.25">
      <c r="A9" s="200"/>
      <c r="B9" s="244" t="s">
        <v>116</v>
      </c>
      <c r="C9" s="234">
        <v>-1610000</v>
      </c>
      <c r="D9" s="234">
        <v>498000</v>
      </c>
      <c r="E9" s="234">
        <v>759000</v>
      </c>
      <c r="F9" s="234">
        <v>-4277000</v>
      </c>
      <c r="G9" s="234">
        <v>-2166000</v>
      </c>
      <c r="H9" s="119">
        <v>-1790000</v>
      </c>
      <c r="I9" s="220"/>
      <c r="J9" s="172">
        <v>-7474000</v>
      </c>
      <c r="L9" s="173">
        <v>-4336000</v>
      </c>
    </row>
    <row r="10" spans="1:12" ht="14.1" customHeight="1" x14ac:dyDescent="0.25">
      <c r="A10" s="200"/>
      <c r="B10" s="244" t="s">
        <v>117</v>
      </c>
      <c r="C10" s="234">
        <v>1688000</v>
      </c>
      <c r="D10" s="234">
        <v>1876000</v>
      </c>
      <c r="E10" s="234">
        <v>1596000</v>
      </c>
      <c r="F10" s="234">
        <v>1457000</v>
      </c>
      <c r="G10" s="234">
        <v>955000</v>
      </c>
      <c r="H10" s="119">
        <v>1926000</v>
      </c>
      <c r="I10" s="220"/>
      <c r="J10" s="172">
        <v>5934000</v>
      </c>
      <c r="L10" s="173">
        <v>6437000</v>
      </c>
    </row>
    <row r="11" spans="1:12" ht="13.35" customHeight="1" x14ac:dyDescent="0.25">
      <c r="A11" s="268"/>
      <c r="B11" s="244" t="s">
        <v>118</v>
      </c>
      <c r="C11" s="234"/>
      <c r="D11" s="234"/>
      <c r="E11" s="234"/>
      <c r="F11" s="234">
        <v>-154000</v>
      </c>
      <c r="G11" s="234">
        <v>2000</v>
      </c>
      <c r="H11" s="119">
        <v>106000</v>
      </c>
      <c r="I11" s="220"/>
      <c r="J11" s="172">
        <v>-46000</v>
      </c>
      <c r="L11" s="173"/>
    </row>
    <row r="12" spans="1:12" ht="13.35" customHeight="1" x14ac:dyDescent="0.25">
      <c r="A12" s="268"/>
      <c r="B12" s="244" t="s">
        <v>119</v>
      </c>
      <c r="C12" s="222"/>
      <c r="D12" s="222"/>
      <c r="E12" s="222"/>
      <c r="F12" s="222"/>
      <c r="G12" s="222"/>
      <c r="H12" s="150"/>
      <c r="I12" s="220"/>
      <c r="J12" s="188"/>
      <c r="L12" s="189"/>
    </row>
    <row r="13" spans="1:12" ht="14.1" customHeight="1" x14ac:dyDescent="0.25">
      <c r="A13" s="200"/>
      <c r="B13" s="265" t="s">
        <v>120</v>
      </c>
      <c r="C13" s="234">
        <v>3782000</v>
      </c>
      <c r="D13" s="234">
        <v>756000</v>
      </c>
      <c r="E13" s="234">
        <v>3217000</v>
      </c>
      <c r="F13" s="234">
        <v>1019000</v>
      </c>
      <c r="G13" s="234">
        <v>4969000</v>
      </c>
      <c r="H13" s="119">
        <v>-433000</v>
      </c>
      <c r="I13" s="220"/>
      <c r="J13" s="172">
        <v>8772000</v>
      </c>
      <c r="L13" s="173">
        <v>-2932000</v>
      </c>
    </row>
    <row r="14" spans="1:12" ht="14.1" customHeight="1" x14ac:dyDescent="0.25">
      <c r="A14" s="200"/>
      <c r="B14" s="265" t="s">
        <v>121</v>
      </c>
      <c r="C14" s="234">
        <v>-52925000</v>
      </c>
      <c r="D14" s="234">
        <v>38061000</v>
      </c>
      <c r="E14" s="234">
        <v>-3447000</v>
      </c>
      <c r="F14" s="234">
        <v>12692000</v>
      </c>
      <c r="G14" s="234">
        <v>-61340000</v>
      </c>
      <c r="H14" s="119">
        <v>69978000</v>
      </c>
      <c r="I14" s="220"/>
      <c r="J14" s="172">
        <v>17883000</v>
      </c>
      <c r="L14" s="173">
        <v>13741000</v>
      </c>
    </row>
    <row r="15" spans="1:12" ht="14.1" customHeight="1" x14ac:dyDescent="0.25">
      <c r="A15" s="200"/>
      <c r="B15" s="265" t="s">
        <v>122</v>
      </c>
      <c r="C15" s="241">
        <v>29958000</v>
      </c>
      <c r="D15" s="241">
        <v>4455000</v>
      </c>
      <c r="E15" s="241">
        <v>-11135000</v>
      </c>
      <c r="F15" s="241">
        <v>-19241000</v>
      </c>
      <c r="G15" s="241">
        <v>50777000</v>
      </c>
      <c r="H15" s="109">
        <v>11888000</v>
      </c>
      <c r="I15" s="220"/>
      <c r="J15" s="174">
        <v>32289000</v>
      </c>
      <c r="L15" s="175">
        <v>-17215000</v>
      </c>
    </row>
    <row r="16" spans="1:12" ht="15.75" customHeight="1" thickBot="1" x14ac:dyDescent="0.3">
      <c r="A16" s="200"/>
      <c r="B16" s="293" t="s">
        <v>123</v>
      </c>
      <c r="C16" s="127">
        <v>-17501000</v>
      </c>
      <c r="D16" s="127">
        <v>36095000</v>
      </c>
      <c r="E16" s="127">
        <v>1354000</v>
      </c>
      <c r="F16" s="127">
        <v>-11778000</v>
      </c>
      <c r="G16" s="127">
        <v>-9384000</v>
      </c>
      <c r="H16" s="176">
        <v>65550000</v>
      </c>
      <c r="I16" s="93"/>
      <c r="J16" s="177">
        <v>45742000</v>
      </c>
      <c r="K16" s="290"/>
      <c r="L16" s="178">
        <v>-11293000</v>
      </c>
    </row>
    <row r="17" spans="1:12" ht="15" customHeight="1" x14ac:dyDescent="0.25">
      <c r="A17" s="200"/>
      <c r="B17" s="244"/>
      <c r="C17" s="205"/>
      <c r="D17" s="205"/>
      <c r="E17" s="205"/>
      <c r="F17" s="205"/>
      <c r="G17" s="205"/>
      <c r="H17" s="154"/>
      <c r="I17" s="220"/>
      <c r="J17" s="190"/>
      <c r="L17" s="191"/>
    </row>
    <row r="18" spans="1:12" ht="14.1" customHeight="1" x14ac:dyDescent="0.25">
      <c r="A18" s="200"/>
      <c r="B18" s="244" t="s">
        <v>124</v>
      </c>
      <c r="C18" s="234">
        <v>266000</v>
      </c>
      <c r="D18" s="234">
        <v>136000</v>
      </c>
      <c r="E18" s="234">
        <v>39000</v>
      </c>
      <c r="F18" s="234">
        <v>267000</v>
      </c>
      <c r="G18" s="234">
        <v>14000</v>
      </c>
      <c r="H18" s="119">
        <v>6000</v>
      </c>
      <c r="I18" s="220"/>
      <c r="J18" s="172">
        <v>326000</v>
      </c>
      <c r="L18" s="173">
        <v>1082000</v>
      </c>
    </row>
    <row r="19" spans="1:12" ht="14.1" customHeight="1" x14ac:dyDescent="0.25">
      <c r="A19" s="200"/>
      <c r="B19" s="244" t="s">
        <v>125</v>
      </c>
      <c r="C19" s="234">
        <v>-353000</v>
      </c>
      <c r="D19" s="234">
        <v>-419000</v>
      </c>
      <c r="E19" s="234">
        <v>-437000</v>
      </c>
      <c r="F19" s="234">
        <v>-469000</v>
      </c>
      <c r="G19" s="234">
        <v>-418000</v>
      </c>
      <c r="H19" s="119">
        <v>-392000</v>
      </c>
      <c r="I19" s="220"/>
      <c r="J19" s="172">
        <v>-1716000</v>
      </c>
      <c r="L19" s="173">
        <v>-1956000</v>
      </c>
    </row>
    <row r="20" spans="1:12" ht="14.1" customHeight="1" x14ac:dyDescent="0.25">
      <c r="A20" s="200"/>
      <c r="B20" s="244" t="s">
        <v>126</v>
      </c>
      <c r="C20" s="241">
        <v>-1399000</v>
      </c>
      <c r="D20" s="241">
        <v>-678000</v>
      </c>
      <c r="E20" s="241">
        <v>-1736000</v>
      </c>
      <c r="F20" s="241">
        <v>-1078000</v>
      </c>
      <c r="G20" s="241">
        <v>-1109000</v>
      </c>
      <c r="H20" s="109">
        <v>-3646000</v>
      </c>
      <c r="I20" s="220"/>
      <c r="J20" s="174">
        <v>-7569000</v>
      </c>
      <c r="L20" s="175">
        <v>-8013000</v>
      </c>
    </row>
    <row r="21" spans="1:12" ht="14.1" customHeight="1" thickBot="1" x14ac:dyDescent="0.3">
      <c r="A21" s="200"/>
      <c r="B21" s="293" t="s">
        <v>47</v>
      </c>
      <c r="C21" s="127">
        <v>-18987000</v>
      </c>
      <c r="D21" s="127">
        <v>35134000</v>
      </c>
      <c r="E21" s="127">
        <v>-780000</v>
      </c>
      <c r="F21" s="127">
        <v>-13058000</v>
      </c>
      <c r="G21" s="127">
        <v>-10897000</v>
      </c>
      <c r="H21" s="176">
        <v>61518000</v>
      </c>
      <c r="I21" s="93"/>
      <c r="J21" s="177">
        <v>36783000</v>
      </c>
      <c r="K21" s="290"/>
      <c r="L21" s="178">
        <v>-20180000</v>
      </c>
    </row>
    <row r="22" spans="1:12" ht="15" customHeight="1" x14ac:dyDescent="0.25">
      <c r="A22" s="200"/>
      <c r="B22" s="244"/>
      <c r="C22" s="205"/>
      <c r="D22" s="205"/>
      <c r="E22" s="205"/>
      <c r="F22" s="205"/>
      <c r="G22" s="205"/>
      <c r="H22" s="154"/>
      <c r="I22" s="220"/>
      <c r="J22" s="190"/>
      <c r="L22" s="191"/>
    </row>
    <row r="23" spans="1:12" ht="14.1" customHeight="1" x14ac:dyDescent="0.25">
      <c r="A23" s="200"/>
      <c r="B23" s="244" t="s">
        <v>49</v>
      </c>
      <c r="C23" s="234">
        <v>-1027000</v>
      </c>
      <c r="D23" s="234">
        <v>-1311000</v>
      </c>
      <c r="E23" s="234">
        <v>-3117000</v>
      </c>
      <c r="F23" s="234">
        <v>-2732000</v>
      </c>
      <c r="G23" s="234">
        <v>-2612000</v>
      </c>
      <c r="H23" s="119">
        <v>-4813000</v>
      </c>
      <c r="I23" s="220"/>
      <c r="J23" s="172">
        <v>-13274000</v>
      </c>
      <c r="L23" s="173">
        <v>-6298000</v>
      </c>
    </row>
    <row r="24" spans="1:12" ht="14.1" customHeight="1" x14ac:dyDescent="0.25">
      <c r="A24" s="200"/>
      <c r="B24" s="244" t="s">
        <v>127</v>
      </c>
      <c r="C24" s="234"/>
      <c r="D24" s="234"/>
      <c r="E24" s="234"/>
      <c r="F24" s="234"/>
      <c r="G24" s="234">
        <v>228000</v>
      </c>
      <c r="H24" s="119">
        <v>138000</v>
      </c>
      <c r="I24" s="220"/>
      <c r="J24" s="172">
        <v>366000</v>
      </c>
      <c r="L24" s="173">
        <v>162000</v>
      </c>
    </row>
    <row r="25" spans="1:12" ht="14.1" customHeight="1" x14ac:dyDescent="0.25">
      <c r="A25" s="200"/>
      <c r="B25" s="244" t="s">
        <v>128</v>
      </c>
      <c r="C25" s="241">
        <v>37367000</v>
      </c>
      <c r="D25" s="241">
        <v>8218000</v>
      </c>
      <c r="E25" s="241">
        <v>21465000</v>
      </c>
      <c r="F25" s="241">
        <v>61465000</v>
      </c>
      <c r="G25" s="241"/>
      <c r="H25" s="109">
        <v>-90000000</v>
      </c>
      <c r="I25" s="220"/>
      <c r="J25" s="174">
        <v>-7070000</v>
      </c>
      <c r="L25" s="175">
        <v>79650000</v>
      </c>
    </row>
    <row r="26" spans="1:12" ht="15" customHeight="1" thickBot="1" x14ac:dyDescent="0.3">
      <c r="A26" s="200"/>
      <c r="B26" s="293" t="s">
        <v>129</v>
      </c>
      <c r="C26" s="127">
        <v>36340000</v>
      </c>
      <c r="D26" s="127">
        <v>6907000</v>
      </c>
      <c r="E26" s="127">
        <v>18348000</v>
      </c>
      <c r="F26" s="127">
        <v>58733000</v>
      </c>
      <c r="G26" s="127">
        <v>-2384000</v>
      </c>
      <c r="H26" s="176">
        <v>-94675000</v>
      </c>
      <c r="I26" s="93"/>
      <c r="J26" s="177">
        <v>-19978000</v>
      </c>
      <c r="K26" s="290"/>
      <c r="L26" s="178">
        <v>73514000</v>
      </c>
    </row>
    <row r="27" spans="1:12" ht="15" customHeight="1" x14ac:dyDescent="0.25">
      <c r="A27" s="200"/>
      <c r="B27" s="200"/>
      <c r="C27" s="205"/>
      <c r="D27" s="205"/>
      <c r="E27" s="205"/>
      <c r="F27" s="205"/>
      <c r="G27" s="205"/>
      <c r="H27" s="154"/>
      <c r="I27" s="220"/>
      <c r="J27" s="190"/>
      <c r="L27" s="191"/>
    </row>
    <row r="28" spans="1:12" ht="15.75" customHeight="1" x14ac:dyDescent="0.25">
      <c r="A28" s="200"/>
      <c r="B28" s="244" t="s">
        <v>130</v>
      </c>
      <c r="C28" s="234">
        <v>-4087000</v>
      </c>
      <c r="D28" s="234">
        <v>-4227000</v>
      </c>
      <c r="E28" s="234">
        <v>-3814000</v>
      </c>
      <c r="F28" s="234">
        <v>-3552000</v>
      </c>
      <c r="G28" s="234">
        <v>-3741000</v>
      </c>
      <c r="H28" s="119">
        <v>-3678000</v>
      </c>
      <c r="I28" s="220"/>
      <c r="J28" s="172">
        <v>-14785000</v>
      </c>
      <c r="L28" s="173">
        <v>-15595000</v>
      </c>
    </row>
    <row r="29" spans="1:12" ht="14.1" customHeight="1" x14ac:dyDescent="0.25">
      <c r="A29" s="200"/>
      <c r="B29" s="244" t="s">
        <v>131</v>
      </c>
      <c r="C29" s="234">
        <v>91000</v>
      </c>
      <c r="D29" s="234">
        <v>147000</v>
      </c>
      <c r="E29" s="234">
        <v>577000</v>
      </c>
      <c r="F29" s="234">
        <v>3891000</v>
      </c>
      <c r="G29" s="234"/>
      <c r="H29" s="119">
        <v>93000</v>
      </c>
      <c r="I29" s="220"/>
      <c r="J29" s="172">
        <v>4561000</v>
      </c>
      <c r="L29" s="173">
        <v>2484000</v>
      </c>
    </row>
    <row r="30" spans="1:12" ht="14.1" customHeight="1" x14ac:dyDescent="0.25">
      <c r="A30" s="200"/>
      <c r="B30" s="244" t="s">
        <v>132</v>
      </c>
      <c r="C30" s="241"/>
      <c r="D30" s="241"/>
      <c r="E30" s="241">
        <v>-17294000</v>
      </c>
      <c r="F30" s="241">
        <v>-16137000</v>
      </c>
      <c r="G30" s="241"/>
      <c r="H30" s="109"/>
      <c r="I30" s="220"/>
      <c r="J30" s="174">
        <v>-33431000</v>
      </c>
      <c r="L30" s="175">
        <v>-16569000</v>
      </c>
    </row>
    <row r="31" spans="1:12" ht="14.1" customHeight="1" thickBot="1" x14ac:dyDescent="0.3">
      <c r="A31" s="200"/>
      <c r="B31" s="293" t="s">
        <v>133</v>
      </c>
      <c r="C31" s="127">
        <v>-3996000</v>
      </c>
      <c r="D31" s="127">
        <v>-4080000</v>
      </c>
      <c r="E31" s="127">
        <v>-20531000</v>
      </c>
      <c r="F31" s="127">
        <v>-15798000</v>
      </c>
      <c r="G31" s="127">
        <v>-3741000</v>
      </c>
      <c r="H31" s="176">
        <v>-3585000</v>
      </c>
      <c r="I31" s="93"/>
      <c r="J31" s="177">
        <v>-43655000</v>
      </c>
      <c r="K31" s="290"/>
      <c r="L31" s="178">
        <v>-29680000</v>
      </c>
    </row>
    <row r="32" spans="1:12" ht="14.1" customHeight="1" x14ac:dyDescent="0.25">
      <c r="A32" s="200"/>
      <c r="B32" s="244"/>
      <c r="C32" s="205"/>
      <c r="D32" s="205"/>
      <c r="E32" s="270"/>
      <c r="F32" s="270"/>
      <c r="G32" s="270"/>
      <c r="H32" s="198"/>
      <c r="I32" s="220"/>
      <c r="J32" s="190"/>
      <c r="L32" s="191"/>
    </row>
    <row r="33" spans="1:12" ht="14.1" customHeight="1" x14ac:dyDescent="0.25">
      <c r="A33" s="200"/>
      <c r="B33" s="252" t="s">
        <v>134</v>
      </c>
      <c r="C33" s="253">
        <v>13357000</v>
      </c>
      <c r="D33" s="253">
        <v>37961000</v>
      </c>
      <c r="E33" s="253">
        <v>-2963000</v>
      </c>
      <c r="F33" s="253">
        <v>29877000</v>
      </c>
      <c r="G33" s="253">
        <v>-17022000</v>
      </c>
      <c r="H33" s="158">
        <v>-36742000</v>
      </c>
      <c r="I33" s="275"/>
      <c r="J33" s="294">
        <v>-26850000</v>
      </c>
      <c r="L33" s="295">
        <v>23654000</v>
      </c>
    </row>
    <row r="34" spans="1:12" ht="14.1" customHeight="1" x14ac:dyDescent="0.25">
      <c r="A34" s="200"/>
      <c r="B34" s="244" t="s">
        <v>135</v>
      </c>
      <c r="C34" s="234">
        <v>186058000</v>
      </c>
      <c r="D34" s="234">
        <v>196463000</v>
      </c>
      <c r="E34" s="234">
        <v>231520000</v>
      </c>
      <c r="F34" s="234">
        <v>230657000</v>
      </c>
      <c r="G34" s="234">
        <v>258908000</v>
      </c>
      <c r="H34" s="179">
        <v>242187000</v>
      </c>
      <c r="I34" s="220"/>
      <c r="J34" s="172">
        <v>231520000</v>
      </c>
      <c r="L34" s="173">
        <v>213941000</v>
      </c>
    </row>
    <row r="35" spans="1:12" ht="15" customHeight="1" x14ac:dyDescent="0.25">
      <c r="A35" s="200"/>
      <c r="B35" s="200" t="s">
        <v>136</v>
      </c>
      <c r="C35" s="241">
        <v>-2952000</v>
      </c>
      <c r="D35" s="241">
        <v>-2904000</v>
      </c>
      <c r="E35" s="241">
        <v>2100000</v>
      </c>
      <c r="F35" s="241">
        <v>-1626000</v>
      </c>
      <c r="G35" s="241">
        <v>301000</v>
      </c>
      <c r="H35" s="139">
        <v>375000</v>
      </c>
      <c r="I35" s="220"/>
      <c r="J35" s="174">
        <v>1150000</v>
      </c>
      <c r="L35" s="175">
        <v>-6075000</v>
      </c>
    </row>
    <row r="36" spans="1:12" ht="14.1" customHeight="1" thickBot="1" x14ac:dyDescent="0.3">
      <c r="A36" s="200"/>
      <c r="B36" s="293" t="s">
        <v>110</v>
      </c>
      <c r="C36" s="127">
        <v>196463000</v>
      </c>
      <c r="D36" s="127">
        <v>231520000</v>
      </c>
      <c r="E36" s="127">
        <v>230657000</v>
      </c>
      <c r="F36" s="127">
        <v>258908000</v>
      </c>
      <c r="G36" s="127">
        <v>242187000</v>
      </c>
      <c r="H36" s="176">
        <v>205820000</v>
      </c>
      <c r="I36" s="93"/>
      <c r="J36" s="177">
        <v>205820000</v>
      </c>
      <c r="K36" s="290"/>
      <c r="L36" s="178">
        <v>231520000</v>
      </c>
    </row>
    <row r="37" spans="1:12" ht="14.1" customHeight="1" x14ac:dyDescent="0.25">
      <c r="A37" s="200"/>
      <c r="B37" s="252"/>
      <c r="C37" s="296"/>
      <c r="D37" s="205"/>
      <c r="E37" s="205"/>
      <c r="F37" s="205"/>
      <c r="G37" s="205"/>
      <c r="H37" s="164"/>
      <c r="I37" s="220"/>
      <c r="J37" s="192"/>
      <c r="L37" s="193"/>
    </row>
    <row r="38" spans="1:12" ht="14.1" customHeight="1" x14ac:dyDescent="0.25">
      <c r="A38" s="200"/>
      <c r="B38" s="252" t="s">
        <v>137</v>
      </c>
      <c r="D38" s="222"/>
      <c r="E38" s="222"/>
      <c r="F38" s="222"/>
      <c r="G38" s="222"/>
      <c r="H38" s="150"/>
      <c r="I38" s="220"/>
      <c r="J38" s="188"/>
      <c r="L38" s="189"/>
    </row>
    <row r="39" spans="1:12" ht="14.1" customHeight="1" x14ac:dyDescent="0.25">
      <c r="A39" s="200"/>
      <c r="B39" s="244" t="s">
        <v>90</v>
      </c>
      <c r="C39" s="241">
        <v>150000000</v>
      </c>
      <c r="D39" s="241">
        <v>140930000</v>
      </c>
      <c r="E39" s="241">
        <v>121313000</v>
      </c>
      <c r="F39" s="241">
        <v>60000000</v>
      </c>
      <c r="G39" s="241">
        <v>60000000</v>
      </c>
      <c r="H39" s="139">
        <v>150000000</v>
      </c>
      <c r="I39" s="220"/>
      <c r="J39" s="167">
        <v>150000000</v>
      </c>
      <c r="L39" s="168">
        <v>140930000</v>
      </c>
    </row>
    <row r="40" spans="1:12" ht="14.1" customHeight="1" thickBot="1" x14ac:dyDescent="0.3">
      <c r="A40" s="200"/>
      <c r="B40" s="293" t="s">
        <v>109</v>
      </c>
      <c r="C40" s="127">
        <v>346463000</v>
      </c>
      <c r="D40" s="127">
        <v>372450000</v>
      </c>
      <c r="E40" s="127">
        <v>351970000</v>
      </c>
      <c r="F40" s="127">
        <v>318908000</v>
      </c>
      <c r="G40" s="127">
        <v>302187000</v>
      </c>
      <c r="H40" s="176">
        <v>355820000</v>
      </c>
      <c r="I40" s="93"/>
      <c r="J40" s="177">
        <v>355820000</v>
      </c>
      <c r="K40" s="290"/>
      <c r="L40" s="178">
        <v>372450000</v>
      </c>
    </row>
    <row r="41" spans="1:12" ht="16.649999999999999" customHeight="1" x14ac:dyDescent="0.25">
      <c r="A41" s="200"/>
      <c r="B41" s="244"/>
      <c r="C41" s="205"/>
      <c r="D41" s="205"/>
      <c r="E41" s="270"/>
      <c r="F41" s="270"/>
      <c r="G41" s="270"/>
      <c r="H41" s="251"/>
      <c r="I41" s="220"/>
      <c r="J41" s="297"/>
      <c r="L41" s="297"/>
    </row>
    <row r="42" spans="1:12" ht="16.649999999999999" customHeight="1" x14ac:dyDescent="0.25">
      <c r="A42" s="200"/>
      <c r="E42" s="220"/>
      <c r="F42" s="220"/>
      <c r="G42" s="220"/>
      <c r="I42" s="220"/>
    </row>
    <row r="43" spans="1:12" ht="16.649999999999999" customHeight="1" x14ac:dyDescent="0.25">
      <c r="A43" s="200"/>
      <c r="B43" s="266" t="s">
        <v>105</v>
      </c>
      <c r="E43" s="220"/>
      <c r="F43" s="220"/>
      <c r="G43" s="220"/>
      <c r="I43" s="220"/>
    </row>
    <row r="44" spans="1:12" ht="15" customHeight="1" x14ac:dyDescent="0.25">
      <c r="A44" s="200"/>
      <c r="B44" s="298" t="s">
        <v>46</v>
      </c>
      <c r="E44" s="271"/>
      <c r="F44" s="271"/>
      <c r="G44" s="271"/>
      <c r="I44" s="220"/>
    </row>
    <row r="45" spans="1:12" ht="14.1" customHeight="1" x14ac:dyDescent="0.25">
      <c r="A45" s="200"/>
      <c r="B45" s="299" t="s">
        <v>47</v>
      </c>
      <c r="C45" s="300">
        <v>-18987000</v>
      </c>
      <c r="D45" s="272">
        <v>35134000</v>
      </c>
      <c r="E45" s="272">
        <v>-780000</v>
      </c>
      <c r="F45" s="272">
        <v>-13058000</v>
      </c>
      <c r="G45" s="272">
        <v>-10897000</v>
      </c>
      <c r="H45" s="180">
        <v>61518000</v>
      </c>
      <c r="I45" s="200"/>
      <c r="J45" s="181">
        <v>36783000</v>
      </c>
      <c r="K45" s="200"/>
      <c r="L45" s="182">
        <v>-20180000</v>
      </c>
    </row>
    <row r="46" spans="1:12" ht="14.1" customHeight="1" x14ac:dyDescent="0.25">
      <c r="A46" s="200"/>
      <c r="B46" s="235" t="s">
        <v>49</v>
      </c>
      <c r="C46" s="301">
        <v>-1027000</v>
      </c>
      <c r="D46" s="273">
        <v>-1311000</v>
      </c>
      <c r="E46" s="273">
        <v>-3117000</v>
      </c>
      <c r="F46" s="273">
        <v>-2732000</v>
      </c>
      <c r="G46" s="273">
        <v>-2612000</v>
      </c>
      <c r="H46" s="183">
        <v>-4813000</v>
      </c>
      <c r="I46" s="200"/>
      <c r="J46" s="184">
        <v>-13274000</v>
      </c>
      <c r="K46" s="200"/>
      <c r="L46" s="185">
        <v>-6298000</v>
      </c>
    </row>
    <row r="47" spans="1:12" ht="15" customHeight="1" x14ac:dyDescent="0.25">
      <c r="B47" s="302" t="s">
        <v>138</v>
      </c>
      <c r="C47" s="274">
        <v>-20014000</v>
      </c>
      <c r="D47" s="274">
        <v>33823000</v>
      </c>
      <c r="E47" s="274">
        <v>-3897000</v>
      </c>
      <c r="F47" s="274">
        <v>-15790000</v>
      </c>
      <c r="G47" s="274">
        <v>-13509000</v>
      </c>
      <c r="H47" s="112">
        <v>56705000</v>
      </c>
      <c r="J47" s="186">
        <v>23509000</v>
      </c>
      <c r="K47" s="200"/>
      <c r="L47" s="187">
        <v>-26478000</v>
      </c>
    </row>
    <row r="48" spans="1:12" ht="15" customHeight="1" x14ac:dyDescent="0.25">
      <c r="B48" s="303" t="s">
        <v>139</v>
      </c>
      <c r="C48" s="304">
        <v>-0.14000000000000001</v>
      </c>
      <c r="D48" s="305">
        <v>0.27</v>
      </c>
      <c r="E48" s="305">
        <v>-0.03</v>
      </c>
      <c r="F48" s="305">
        <v>-0.12</v>
      </c>
      <c r="G48" s="305">
        <v>-0.11</v>
      </c>
      <c r="H48" s="306">
        <v>0.49</v>
      </c>
      <c r="I48" s="307"/>
      <c r="J48" s="308">
        <v>0.05</v>
      </c>
      <c r="K48" s="307"/>
      <c r="L48" s="309">
        <v>-0.05</v>
      </c>
    </row>
    <row r="49" spans="2:12" ht="15" customHeight="1" x14ac:dyDescent="0.25">
      <c r="B49" s="310"/>
      <c r="C49" s="311"/>
      <c r="D49" s="311"/>
      <c r="E49" s="311"/>
      <c r="F49" s="311"/>
      <c r="G49" s="311"/>
      <c r="H49" s="311"/>
      <c r="J49" s="311"/>
      <c r="L49" s="311"/>
    </row>
    <row r="50" spans="2:12" ht="15" customHeight="1" x14ac:dyDescent="0.25"/>
    <row r="51" spans="2:12" ht="15" customHeight="1" x14ac:dyDescent="0.25"/>
  </sheetData>
  <mergeCells count="1">
    <mergeCell ref="B2:F2"/>
  </mergeCells>
  <pageMargins left="0.75" right="0.75" top="1" bottom="1" header="0.5" footer="0.5"/>
  <rowBreaks count="1" manualBreakCount="1">
    <brk id="42" max="16383" man="1"/>
  </rowBreaks>
  <customProperties>
    <customPr name="_pios_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89"/>
  <sheetViews>
    <sheetView showRuler="0" zoomScaleNormal="100" workbookViewId="0"/>
  </sheetViews>
  <sheetFormatPr defaultColWidth="13.6640625" defaultRowHeight="13.2" x14ac:dyDescent="0.25"/>
  <cols>
    <col min="1" max="1" width="2.88671875" style="199" customWidth="1"/>
    <col min="2" max="2" width="64.5546875" style="199" customWidth="1"/>
    <col min="3" max="4" width="10.5546875" style="199" bestFit="1" customWidth="1"/>
    <col min="5" max="6" width="10.88671875" style="199" bestFit="1" customWidth="1"/>
    <col min="7" max="7" width="10.5546875" style="199" bestFit="1" customWidth="1"/>
    <col min="8" max="8" width="10.88671875" style="199" bestFit="1" customWidth="1"/>
    <col min="9" max="16384" width="13.6640625" style="199"/>
  </cols>
  <sheetData>
    <row r="1" spans="2:8" ht="16.649999999999999" customHeight="1" x14ac:dyDescent="0.25"/>
    <row r="2" spans="2:8" ht="23.25" customHeight="1" x14ac:dyDescent="0.35">
      <c r="B2" s="312" t="s">
        <v>140</v>
      </c>
      <c r="C2" s="312"/>
      <c r="D2" s="312"/>
    </row>
    <row r="3" spans="2:8" ht="16.649999999999999" customHeight="1" x14ac:dyDescent="0.25">
      <c r="B3" s="217" t="s">
        <v>141</v>
      </c>
    </row>
    <row r="4" spans="2:8" ht="16.649999999999999" customHeight="1" x14ac:dyDescent="0.25"/>
    <row r="5" spans="2:8" ht="16.649999999999999" customHeight="1" x14ac:dyDescent="0.25">
      <c r="B5" s="276" t="s">
        <v>51</v>
      </c>
      <c r="C5" s="210" t="s">
        <v>52</v>
      </c>
      <c r="D5" s="210" t="s">
        <v>4</v>
      </c>
      <c r="E5" s="210" t="s">
        <v>53</v>
      </c>
      <c r="F5" s="210" t="s">
        <v>54</v>
      </c>
      <c r="G5" s="210" t="s">
        <v>55</v>
      </c>
      <c r="H5" s="6" t="s">
        <v>3</v>
      </c>
    </row>
    <row r="6" spans="2:8" ht="16.649999999999999" customHeight="1" x14ac:dyDescent="0.25">
      <c r="B6" s="263" t="s">
        <v>142</v>
      </c>
      <c r="C6" s="277">
        <f>'2. Cons Stat of Income'!C11</f>
        <v>147851000</v>
      </c>
      <c r="D6" s="277">
        <f>'2. Cons Stat of Income'!D11</f>
        <v>125434000</v>
      </c>
      <c r="E6" s="277">
        <f>'2. Cons Stat of Income'!E11</f>
        <v>131191000</v>
      </c>
      <c r="F6" s="277">
        <f>'2. Cons Stat of Income'!F11</f>
        <v>133102000</v>
      </c>
      <c r="G6" s="277">
        <f>'2. Cons Stat of Income'!G11</f>
        <v>127469000</v>
      </c>
      <c r="H6" s="194">
        <f>'2. Cons Stat of Income'!H11</f>
        <v>115164000</v>
      </c>
    </row>
    <row r="7" spans="2:8" ht="16.649999999999999" customHeight="1" x14ac:dyDescent="0.25">
      <c r="B7" s="233" t="s">
        <v>42</v>
      </c>
      <c r="C7" s="255">
        <f>'2. Cons Stat of Income'!C7</f>
        <v>65945000</v>
      </c>
      <c r="D7" s="255">
        <f>'2. Cons Stat of Income'!D7</f>
        <v>59843000</v>
      </c>
      <c r="E7" s="255">
        <f>'2. Cons Stat of Income'!E7</f>
        <v>62654000</v>
      </c>
      <c r="F7" s="255">
        <f>'2. Cons Stat of Income'!F7</f>
        <v>60983000</v>
      </c>
      <c r="G7" s="255">
        <f>'2. Cons Stat of Income'!G7</f>
        <v>52368000</v>
      </c>
      <c r="H7" s="119">
        <f>'2. Cons Stat of Income'!H7</f>
        <v>47063000</v>
      </c>
    </row>
    <row r="8" spans="2:8" ht="16.649999999999999" customHeight="1" x14ac:dyDescent="0.25">
      <c r="B8" s="233" t="s">
        <v>43</v>
      </c>
      <c r="C8" s="255">
        <f>'2. Cons Stat of Income'!C8</f>
        <v>39654000</v>
      </c>
      <c r="D8" s="255">
        <f>'2. Cons Stat of Income'!D8</f>
        <v>41651000</v>
      </c>
      <c r="E8" s="255">
        <f>'2. Cons Stat of Income'!E8</f>
        <v>42142000</v>
      </c>
      <c r="F8" s="255">
        <f>'2. Cons Stat of Income'!F8</f>
        <v>42267000</v>
      </c>
      <c r="G8" s="255">
        <f>'2. Cons Stat of Income'!G8</f>
        <v>42994000</v>
      </c>
      <c r="H8" s="119">
        <f>'2. Cons Stat of Income'!H8</f>
        <v>43513000</v>
      </c>
    </row>
    <row r="9" spans="2:8" ht="16.649999999999999" customHeight="1" x14ac:dyDescent="0.25">
      <c r="B9" s="233" t="s">
        <v>9</v>
      </c>
      <c r="C9" s="255">
        <f>'2. Cons Stat of Income'!C10</f>
        <v>42252000</v>
      </c>
      <c r="D9" s="255">
        <f>'2. Cons Stat of Income'!D10</f>
        <v>23940000</v>
      </c>
      <c r="E9" s="255">
        <f>'2. Cons Stat of Income'!E10</f>
        <v>26395000</v>
      </c>
      <c r="F9" s="255">
        <f>'2. Cons Stat of Income'!F10</f>
        <v>29853000</v>
      </c>
      <c r="G9" s="255">
        <f>'2. Cons Stat of Income'!G10</f>
        <v>32108000</v>
      </c>
      <c r="H9" s="119">
        <f>'2. Cons Stat of Income'!H10</f>
        <v>24586000</v>
      </c>
    </row>
    <row r="10" spans="2:8" ht="5.85" customHeight="1" x14ac:dyDescent="0.25">
      <c r="C10" s="200"/>
      <c r="G10" s="200"/>
      <c r="H10" s="150"/>
    </row>
    <row r="11" spans="2:8" ht="16.649999999999999" customHeight="1" x14ac:dyDescent="0.25">
      <c r="B11" s="218" t="s">
        <v>143</v>
      </c>
      <c r="C11" s="278">
        <f t="shared" ref="C11:H11" si="0">SUM(C12:C14)</f>
        <v>31793000</v>
      </c>
      <c r="D11" s="278">
        <f t="shared" si="0"/>
        <v>6223000</v>
      </c>
      <c r="E11" s="278">
        <f t="shared" si="0"/>
        <v>-5044000</v>
      </c>
      <c r="F11" s="278">
        <f t="shared" si="0"/>
        <v>-14293000</v>
      </c>
      <c r="G11" s="278">
        <f t="shared" si="0"/>
        <v>45974000</v>
      </c>
      <c r="H11" s="158">
        <f t="shared" si="0"/>
        <v>9004000</v>
      </c>
    </row>
    <row r="12" spans="2:8" ht="16.649999999999999" customHeight="1" x14ac:dyDescent="0.25">
      <c r="B12" s="233" t="s">
        <v>42</v>
      </c>
      <c r="C12" s="255">
        <f>'3. Cons Balance Sheet'!D57-'3. Cons Balance Sheet'!C57</f>
        <v>4054000</v>
      </c>
      <c r="D12" s="255">
        <f>'3. Cons Balance Sheet'!E57-'3. Cons Balance Sheet'!D57</f>
        <v>25173000</v>
      </c>
      <c r="E12" s="255">
        <f>'3. Cons Balance Sheet'!F57-'3. Cons Balance Sheet'!E57</f>
        <v>11744000</v>
      </c>
      <c r="F12" s="255">
        <f>'3. Cons Balance Sheet'!G57-'3. Cons Balance Sheet'!F57</f>
        <v>2133000</v>
      </c>
      <c r="G12" s="255">
        <f>'3. Cons Balance Sheet'!H57-'3. Cons Balance Sheet'!G57</f>
        <v>5779000</v>
      </c>
      <c r="H12" s="119">
        <f>'3. Cons Balance Sheet'!I57-'3. Cons Balance Sheet'!H57</f>
        <v>23587000</v>
      </c>
    </row>
    <row r="13" spans="2:8" ht="16.649999999999999" customHeight="1" x14ac:dyDescent="0.25">
      <c r="B13" s="233" t="s">
        <v>43</v>
      </c>
      <c r="C13" s="255">
        <f>'3. Cons Balance Sheet'!D58-'3. Cons Balance Sheet'!C58</f>
        <v>33437000</v>
      </c>
      <c r="D13" s="255">
        <f>'3. Cons Balance Sheet'!E58-'3. Cons Balance Sheet'!D58</f>
        <v>-12792000</v>
      </c>
      <c r="E13" s="255">
        <f>'3. Cons Balance Sheet'!F58-'3. Cons Balance Sheet'!E58</f>
        <v>-11225000</v>
      </c>
      <c r="F13" s="255">
        <f>'3. Cons Balance Sheet'!G58-'3. Cons Balance Sheet'!F58</f>
        <v>-12547000</v>
      </c>
      <c r="G13" s="255">
        <f>'3. Cons Balance Sheet'!H58-'3. Cons Balance Sheet'!G58</f>
        <v>43088000</v>
      </c>
      <c r="H13" s="119">
        <f>'3. Cons Balance Sheet'!I58-'3. Cons Balance Sheet'!H58</f>
        <v>-12658000</v>
      </c>
    </row>
    <row r="14" spans="2:8" ht="16.649999999999999" customHeight="1" x14ac:dyDescent="0.25">
      <c r="B14" s="233" t="s">
        <v>9</v>
      </c>
      <c r="C14" s="255">
        <f>'3. Cons Balance Sheet'!D59-'3. Cons Balance Sheet'!C59</f>
        <v>-5698000</v>
      </c>
      <c r="D14" s="255">
        <f>'3. Cons Balance Sheet'!E59-'3. Cons Balance Sheet'!D59</f>
        <v>-6158000</v>
      </c>
      <c r="E14" s="255">
        <f>'3. Cons Balance Sheet'!F59-'3. Cons Balance Sheet'!E59</f>
        <v>-5563000</v>
      </c>
      <c r="F14" s="255">
        <f>'3. Cons Balance Sheet'!G59-'3. Cons Balance Sheet'!F59</f>
        <v>-3879000</v>
      </c>
      <c r="G14" s="255">
        <f>'3. Cons Balance Sheet'!H59-'3. Cons Balance Sheet'!G59</f>
        <v>-2893000</v>
      </c>
      <c r="H14" s="119">
        <f>'3. Cons Balance Sheet'!I59-'3. Cons Balance Sheet'!H59</f>
        <v>-1925000</v>
      </c>
    </row>
    <row r="15" spans="2:8" ht="5.85" customHeight="1" x14ac:dyDescent="0.25">
      <c r="C15" s="235"/>
      <c r="G15" s="235"/>
      <c r="H15" s="162"/>
    </row>
    <row r="16" spans="2:8" ht="16.649999999999999" customHeight="1" x14ac:dyDescent="0.25">
      <c r="B16" s="246" t="s">
        <v>144</v>
      </c>
      <c r="C16" s="260">
        <f t="shared" ref="C16:H16" si="1">C11+C6</f>
        <v>179644000</v>
      </c>
      <c r="D16" s="260">
        <f t="shared" si="1"/>
        <v>131657000</v>
      </c>
      <c r="E16" s="260">
        <f t="shared" si="1"/>
        <v>126147000</v>
      </c>
      <c r="F16" s="260">
        <f t="shared" si="1"/>
        <v>118809000</v>
      </c>
      <c r="G16" s="260">
        <f t="shared" si="1"/>
        <v>173443000</v>
      </c>
      <c r="H16" s="157">
        <f t="shared" si="1"/>
        <v>124168000</v>
      </c>
    </row>
    <row r="17" spans="2:8" ht="16.649999999999999" customHeight="1" x14ac:dyDescent="0.25">
      <c r="B17" s="233" t="s">
        <v>42</v>
      </c>
      <c r="C17" s="255">
        <f t="shared" ref="C17:H19" si="2">C7+C12</f>
        <v>69999000</v>
      </c>
      <c r="D17" s="255">
        <f t="shared" si="2"/>
        <v>85016000</v>
      </c>
      <c r="E17" s="255">
        <f t="shared" si="2"/>
        <v>74398000</v>
      </c>
      <c r="F17" s="255">
        <f t="shared" si="2"/>
        <v>63116000</v>
      </c>
      <c r="G17" s="255">
        <f t="shared" si="2"/>
        <v>58147000</v>
      </c>
      <c r="H17" s="119">
        <f t="shared" si="2"/>
        <v>70650000</v>
      </c>
    </row>
    <row r="18" spans="2:8" ht="16.649999999999999" customHeight="1" x14ac:dyDescent="0.25">
      <c r="B18" s="233" t="s">
        <v>43</v>
      </c>
      <c r="C18" s="255">
        <f t="shared" si="2"/>
        <v>73091000</v>
      </c>
      <c r="D18" s="255">
        <f t="shared" si="2"/>
        <v>28859000</v>
      </c>
      <c r="E18" s="255">
        <f t="shared" si="2"/>
        <v>30917000</v>
      </c>
      <c r="F18" s="255">
        <f t="shared" si="2"/>
        <v>29720000</v>
      </c>
      <c r="G18" s="255">
        <f t="shared" si="2"/>
        <v>86082000</v>
      </c>
      <c r="H18" s="119">
        <f t="shared" si="2"/>
        <v>30855000</v>
      </c>
    </row>
    <row r="19" spans="2:8" ht="16.649999999999999" customHeight="1" x14ac:dyDescent="0.25">
      <c r="B19" s="233" t="s">
        <v>9</v>
      </c>
      <c r="C19" s="255">
        <f t="shared" si="2"/>
        <v>36554000</v>
      </c>
      <c r="D19" s="255">
        <f t="shared" si="2"/>
        <v>17782000</v>
      </c>
      <c r="E19" s="255">
        <f t="shared" si="2"/>
        <v>20832000</v>
      </c>
      <c r="F19" s="255">
        <f t="shared" si="2"/>
        <v>25974000</v>
      </c>
      <c r="G19" s="255">
        <f t="shared" si="2"/>
        <v>29215000</v>
      </c>
      <c r="H19" s="119">
        <f t="shared" si="2"/>
        <v>22661000</v>
      </c>
    </row>
    <row r="20" spans="2:8" ht="5.85" customHeight="1" x14ac:dyDescent="0.25">
      <c r="C20" s="200"/>
      <c r="H20" s="150"/>
    </row>
    <row r="21" spans="2:8" ht="16.649999999999999" customHeight="1" x14ac:dyDescent="0.25">
      <c r="B21" s="233" t="s">
        <v>56</v>
      </c>
      <c r="C21" s="255">
        <f>'2. Cons Stat of Income'!C12</f>
        <v>35861000</v>
      </c>
      <c r="D21" s="255">
        <f>'2. Cons Stat of Income'!D12</f>
        <v>22381000</v>
      </c>
      <c r="E21" s="255">
        <f>'2. Cons Stat of Income'!E12</f>
        <v>24681000</v>
      </c>
      <c r="F21" s="255">
        <f>'2. Cons Stat of Income'!F12</f>
        <v>30367000</v>
      </c>
      <c r="G21" s="255">
        <f>'2. Cons Stat of Income'!G12</f>
        <v>23842000</v>
      </c>
      <c r="H21" s="119">
        <f>'2. Cons Stat of Income'!H12</f>
        <v>20931000</v>
      </c>
    </row>
    <row r="22" spans="2:8" ht="5.85" customHeight="1" x14ac:dyDescent="0.25">
      <c r="C22" s="235"/>
      <c r="H22" s="153"/>
    </row>
    <row r="23" spans="2:8" ht="16.649999999999999" customHeight="1" x14ac:dyDescent="0.25">
      <c r="B23" s="246" t="s">
        <v>145</v>
      </c>
      <c r="C23" s="260">
        <f t="shared" ref="C23:H23" si="3">C16-C21</f>
        <v>143783000</v>
      </c>
      <c r="D23" s="260">
        <f t="shared" si="3"/>
        <v>109276000</v>
      </c>
      <c r="E23" s="260">
        <f t="shared" si="3"/>
        <v>101466000</v>
      </c>
      <c r="F23" s="260">
        <f t="shared" si="3"/>
        <v>88442000</v>
      </c>
      <c r="G23" s="260">
        <f t="shared" si="3"/>
        <v>149601000</v>
      </c>
      <c r="H23" s="157">
        <f t="shared" si="3"/>
        <v>103237000</v>
      </c>
    </row>
    <row r="24" spans="2:8" ht="5.85" customHeight="1" x14ac:dyDescent="0.25">
      <c r="C24" s="235"/>
      <c r="H24" s="162"/>
    </row>
    <row r="25" spans="2:8" ht="16.649999999999999" customHeight="1" x14ac:dyDescent="0.25">
      <c r="B25" s="246" t="s">
        <v>146</v>
      </c>
      <c r="C25" s="260">
        <f t="shared" ref="C25:H25" si="4">SUM(C26:C28)</f>
        <v>113249000</v>
      </c>
      <c r="D25" s="260">
        <f t="shared" si="4"/>
        <v>116418000</v>
      </c>
      <c r="E25" s="260">
        <f t="shared" si="4"/>
        <v>106161000</v>
      </c>
      <c r="F25" s="260">
        <f t="shared" si="4"/>
        <v>111323000</v>
      </c>
      <c r="G25" s="260">
        <f t="shared" si="4"/>
        <v>115314000</v>
      </c>
      <c r="H25" s="157">
        <f t="shared" si="4"/>
        <v>121886000</v>
      </c>
    </row>
    <row r="26" spans="2:8" ht="16.649999999999999" customHeight="1" x14ac:dyDescent="0.25">
      <c r="B26" s="233" t="s">
        <v>34</v>
      </c>
      <c r="C26" s="255">
        <f>'2. Cons Stat of Income'!C20-'2. Cons Stat of Income'!C25</f>
        <v>108135000</v>
      </c>
      <c r="D26" s="255">
        <f>'2. Cons Stat of Income'!D20-'2. Cons Stat of Income'!D25</f>
        <v>110880000</v>
      </c>
      <c r="E26" s="255">
        <f>'2. Cons Stat of Income'!E20-'2. Cons Stat of Income'!E25</f>
        <v>99230000</v>
      </c>
      <c r="F26" s="255">
        <f>'2. Cons Stat of Income'!F20-'2. Cons Stat of Income'!F25</f>
        <v>105039000</v>
      </c>
      <c r="G26" s="255">
        <f>'2. Cons Stat of Income'!G20-'2. Cons Stat of Income'!G25</f>
        <v>108961000</v>
      </c>
      <c r="H26" s="119">
        <f>'2. Cons Stat of Income'!H20-'2. Cons Stat of Income'!H25</f>
        <v>113395000</v>
      </c>
    </row>
    <row r="27" spans="2:8" ht="16.649999999999999" customHeight="1" x14ac:dyDescent="0.25">
      <c r="B27" s="233" t="s">
        <v>147</v>
      </c>
      <c r="C27" s="255">
        <f>-(+'4. Cons Stat of CF'!C23)</f>
        <v>1027000</v>
      </c>
      <c r="D27" s="255">
        <f>-(+'4. Cons Stat of CF'!D23)</f>
        <v>1311000</v>
      </c>
      <c r="E27" s="255">
        <f>-(+'4. Cons Stat of CF'!E23)</f>
        <v>3117000</v>
      </c>
      <c r="F27" s="255">
        <f>-(+'4. Cons Stat of CF'!F23)</f>
        <v>2732000</v>
      </c>
      <c r="G27" s="255">
        <f>-(+'4. Cons Stat of CF'!G23)</f>
        <v>2612000</v>
      </c>
      <c r="H27" s="119">
        <f>-(+'4. Cons Stat of CF'!H23)</f>
        <v>4813000</v>
      </c>
    </row>
    <row r="28" spans="2:8" ht="16.649999999999999" customHeight="1" x14ac:dyDescent="0.25">
      <c r="B28" s="233" t="s">
        <v>148</v>
      </c>
      <c r="C28" s="255">
        <f>-'4. Cons Stat of CF'!C28</f>
        <v>4087000</v>
      </c>
      <c r="D28" s="255">
        <f>-'4. Cons Stat of CF'!D28</f>
        <v>4227000</v>
      </c>
      <c r="E28" s="255">
        <f>-'4. Cons Stat of CF'!E28</f>
        <v>3814000</v>
      </c>
      <c r="F28" s="255">
        <f>-'4. Cons Stat of CF'!F28</f>
        <v>3552000</v>
      </c>
      <c r="G28" s="255">
        <f>-'4. Cons Stat of CF'!G28</f>
        <v>3741000</v>
      </c>
      <c r="H28" s="119">
        <f>-'4. Cons Stat of CF'!H28</f>
        <v>3678000</v>
      </c>
    </row>
    <row r="29" spans="2:8" ht="5.85" customHeight="1" x14ac:dyDescent="0.25">
      <c r="C29" s="235"/>
      <c r="H29" s="153"/>
    </row>
    <row r="30" spans="2:8" ht="16.649999999999999" customHeight="1" x14ac:dyDescent="0.25">
      <c r="B30" s="279" t="s">
        <v>149</v>
      </c>
      <c r="C30" s="280">
        <f t="shared" ref="C30:H30" si="5">C23-C25</f>
        <v>30534000</v>
      </c>
      <c r="D30" s="280">
        <f t="shared" si="5"/>
        <v>-7142000</v>
      </c>
      <c r="E30" s="280">
        <f t="shared" si="5"/>
        <v>-4695000</v>
      </c>
      <c r="F30" s="280">
        <f t="shared" si="5"/>
        <v>-22881000</v>
      </c>
      <c r="G30" s="280">
        <f t="shared" si="5"/>
        <v>34287000</v>
      </c>
      <c r="H30" s="195">
        <f t="shared" si="5"/>
        <v>-18649000</v>
      </c>
    </row>
    <row r="31" spans="2:8" ht="16.649999999999999" customHeight="1" x14ac:dyDescent="0.25">
      <c r="B31" s="267"/>
      <c r="C31" s="267"/>
      <c r="D31" s="267"/>
      <c r="E31" s="267"/>
      <c r="F31" s="267"/>
      <c r="G31" s="267"/>
      <c r="H31" s="284"/>
    </row>
    <row r="32" spans="2:8" ht="16.649999999999999" customHeight="1" x14ac:dyDescent="0.25">
      <c r="C32" s="200"/>
      <c r="G32" s="200"/>
    </row>
    <row r="33" spans="2:8" ht="16.649999999999999" customHeight="1" x14ac:dyDescent="0.25">
      <c r="B33" s="230" t="s">
        <v>150</v>
      </c>
      <c r="C33" s="200"/>
      <c r="G33" s="200"/>
    </row>
    <row r="34" spans="2:8" ht="16.649999999999999" customHeight="1" x14ac:dyDescent="0.25">
      <c r="B34" s="281" t="s">
        <v>151</v>
      </c>
      <c r="C34" s="281"/>
      <c r="G34" s="281"/>
    </row>
    <row r="35" spans="2:8" ht="16.649999999999999" customHeight="1" x14ac:dyDescent="0.25">
      <c r="B35" s="267" t="s">
        <v>152</v>
      </c>
      <c r="C35" s="282">
        <f>SUM('4. Cons Stat of CF'!C13:C15)-C11</f>
        <v>-50978000</v>
      </c>
      <c r="D35" s="282">
        <f>SUM('4. Cons Stat of CF'!D13:D15)-D11</f>
        <v>37049000</v>
      </c>
      <c r="E35" s="282">
        <f>SUM('4. Cons Stat of CF'!E13:E15)-E11</f>
        <v>-6321000</v>
      </c>
      <c r="F35" s="282">
        <f>SUM('4. Cons Stat of CF'!F13:F15)-F11</f>
        <v>8763000</v>
      </c>
      <c r="G35" s="282">
        <f>SUM('4. Cons Stat of CF'!G13:G15)-G11</f>
        <v>-51568000</v>
      </c>
      <c r="H35" s="169">
        <f>SUM('4. Cons Stat of CF'!H13:H15)-H11</f>
        <v>72429000</v>
      </c>
    </row>
    <row r="36" spans="2:8" ht="16.649999999999999" customHeight="1" x14ac:dyDescent="0.25">
      <c r="B36" s="233" t="s">
        <v>153</v>
      </c>
      <c r="C36" s="255">
        <f>SUM('4. Cons Stat of CF'!C18:C20)</f>
        <v>-1486000</v>
      </c>
      <c r="D36" s="255">
        <f>SUM('4. Cons Stat of CF'!D18:D20)</f>
        <v>-961000</v>
      </c>
      <c r="E36" s="255">
        <f>SUM('4. Cons Stat of CF'!E18:E20)</f>
        <v>-2134000</v>
      </c>
      <c r="F36" s="255">
        <f>SUM('4. Cons Stat of CF'!F18:F20)</f>
        <v>-1280000</v>
      </c>
      <c r="G36" s="255">
        <f>SUM('4. Cons Stat of CF'!G18:G20)</f>
        <v>-1513000</v>
      </c>
      <c r="H36" s="179">
        <f>SUM('4. Cons Stat of CF'!H18:H20)</f>
        <v>-4032000</v>
      </c>
    </row>
    <row r="37" spans="2:8" ht="16.649999999999999" customHeight="1" x14ac:dyDescent="0.25">
      <c r="B37" s="233" t="s">
        <v>148</v>
      </c>
      <c r="C37" s="255">
        <f>-'4. Cons Stat of CF'!C28</f>
        <v>4087000</v>
      </c>
      <c r="D37" s="255">
        <f>-'4. Cons Stat of CF'!D28</f>
        <v>4227000</v>
      </c>
      <c r="E37" s="255">
        <f>-'4. Cons Stat of CF'!E28</f>
        <v>3814000</v>
      </c>
      <c r="F37" s="255">
        <f>-'4. Cons Stat of CF'!F28</f>
        <v>3552000</v>
      </c>
      <c r="G37" s="255">
        <f>-'4. Cons Stat of CF'!G28</f>
        <v>3741000</v>
      </c>
      <c r="H37" s="119">
        <f>-'4. Cons Stat of CF'!H28</f>
        <v>3678000</v>
      </c>
    </row>
    <row r="38" spans="2:8" ht="16.649999999999999" customHeight="1" x14ac:dyDescent="0.25">
      <c r="B38" s="233" t="s">
        <v>154</v>
      </c>
      <c r="C38" s="255">
        <f>'4. Cons Stat of CF'!C7+'4. Cons Stat of CF'!C9+'4. Cons Stat of CF'!C10+'4. Cons Stat of CF'!C11</f>
        <v>-2171000</v>
      </c>
      <c r="D38" s="255">
        <f>'4. Cons Stat of CF'!D7+'4. Cons Stat of CF'!D9+'4. Cons Stat of CF'!D10+'4. Cons Stat of CF'!D11</f>
        <v>650000</v>
      </c>
      <c r="E38" s="255">
        <f>'4. Cons Stat of CF'!E7+'4. Cons Stat of CF'!E9+'4. Cons Stat of CF'!E10+'4. Cons Stat of CF'!E11</f>
        <v>5439000</v>
      </c>
      <c r="F38" s="255">
        <f>'4. Cons Stat of CF'!F7+'4. Cons Stat of CF'!F9+'4. Cons Stat of CF'!F10+'4. Cons Stat of CF'!F11</f>
        <v>-3944000</v>
      </c>
      <c r="G38" s="255">
        <f>'4. Cons Stat of CF'!G7+'4. Cons Stat of CF'!G9+'4. Cons Stat of CF'!G10+'4. Cons Stat of CF'!G11</f>
        <v>1544000</v>
      </c>
      <c r="H38" s="119">
        <f>'4. Cons Stat of CF'!H7+'4. Cons Stat of CF'!H9+'4. Cons Stat of CF'!H10+'4. Cons Stat of CF'!H11</f>
        <v>3279000</v>
      </c>
    </row>
    <row r="39" spans="2:8" ht="16.649999999999999" customHeight="1" x14ac:dyDescent="0.25">
      <c r="B39" s="279" t="s">
        <v>155</v>
      </c>
      <c r="C39" s="280">
        <f t="shared" ref="C39:H39" si="6">C30+SUM(C35:C38)</f>
        <v>-20014000</v>
      </c>
      <c r="D39" s="280">
        <f t="shared" si="6"/>
        <v>33823000</v>
      </c>
      <c r="E39" s="280">
        <f t="shared" si="6"/>
        <v>-3897000</v>
      </c>
      <c r="F39" s="280">
        <f t="shared" si="6"/>
        <v>-15790000</v>
      </c>
      <c r="G39" s="280">
        <f t="shared" si="6"/>
        <v>-13509000</v>
      </c>
      <c r="H39" s="195">
        <f t="shared" si="6"/>
        <v>56705000</v>
      </c>
    </row>
    <row r="40" spans="2:8" ht="16.649999999999999" customHeight="1" x14ac:dyDescent="0.25">
      <c r="B40" s="283"/>
      <c r="C40" s="267"/>
      <c r="D40" s="267"/>
      <c r="E40" s="267"/>
      <c r="F40" s="267"/>
      <c r="G40" s="267"/>
      <c r="H40" s="285"/>
    </row>
    <row r="41" spans="2:8" ht="16.649999999999999" customHeight="1" x14ac:dyDescent="0.25">
      <c r="C41" s="200"/>
      <c r="D41" s="200"/>
      <c r="E41" s="200"/>
      <c r="F41" s="200"/>
      <c r="G41" s="200"/>
    </row>
    <row r="42" spans="2:8" ht="16.649999999999999" customHeight="1" x14ac:dyDescent="0.25">
      <c r="B42" s="281" t="s">
        <v>156</v>
      </c>
      <c r="C42" s="235"/>
      <c r="D42" s="235"/>
      <c r="E42" s="235"/>
      <c r="F42" s="235"/>
      <c r="G42" s="235"/>
    </row>
    <row r="43" spans="2:8" ht="16.649999999999999" customHeight="1" x14ac:dyDescent="0.25">
      <c r="B43" s="267" t="s">
        <v>148</v>
      </c>
      <c r="C43" s="282">
        <f>'4. Cons Stat of CF'!C28</f>
        <v>-4087000</v>
      </c>
      <c r="D43" s="282">
        <f>'4. Cons Stat of CF'!D28</f>
        <v>-4227000</v>
      </c>
      <c r="E43" s="282">
        <f>'4. Cons Stat of CF'!E28</f>
        <v>-3814000</v>
      </c>
      <c r="F43" s="282">
        <f>'4. Cons Stat of CF'!F28</f>
        <v>-3552000</v>
      </c>
      <c r="G43" s="282">
        <f>'4. Cons Stat of CF'!G28</f>
        <v>-3741000</v>
      </c>
      <c r="H43" s="169">
        <f>'4. Cons Stat of CF'!H28</f>
        <v>-3678000</v>
      </c>
    </row>
    <row r="44" spans="2:8" ht="16.649999999999999" customHeight="1" x14ac:dyDescent="0.25">
      <c r="B44" s="233" t="s">
        <v>157</v>
      </c>
      <c r="C44" s="255">
        <f>SUM('4. Cons Stat of CF'!C24:C24)+SUM('4. Cons Stat of CF'!C29:C30)</f>
        <v>91000</v>
      </c>
      <c r="D44" s="255">
        <f>SUM('4. Cons Stat of CF'!D24:D24)+SUM('4. Cons Stat of CF'!D29:D30)</f>
        <v>147000</v>
      </c>
      <c r="E44" s="255">
        <f>SUM('4. Cons Stat of CF'!E24:E24)+SUM('4. Cons Stat of CF'!E29:E30)</f>
        <v>-16717000</v>
      </c>
      <c r="F44" s="255">
        <f>SUM('4. Cons Stat of CF'!F24:F24)+SUM('4. Cons Stat of CF'!F29:F30)</f>
        <v>-12246000</v>
      </c>
      <c r="G44" s="255">
        <f>SUM('4. Cons Stat of CF'!G24:G24)+SUM('4. Cons Stat of CF'!G29:G30)</f>
        <v>228000</v>
      </c>
      <c r="H44" s="119">
        <f>SUM('4. Cons Stat of CF'!H24:H24)+SUM('4. Cons Stat of CF'!H29:H30)</f>
        <v>231000</v>
      </c>
    </row>
    <row r="45" spans="2:8" ht="16.649999999999999" customHeight="1" x14ac:dyDescent="0.25">
      <c r="B45" s="235" t="s">
        <v>158</v>
      </c>
      <c r="C45" s="259">
        <v>-2896000</v>
      </c>
      <c r="D45" s="259">
        <f>'4. Cons Stat of CF'!D35+('3. Cons Balance Sheet'!E20-'3. Cons Balance Sheet'!D20+'4. Cons Stat of CF'!D25)</f>
        <v>-3756000</v>
      </c>
      <c r="E45" s="259">
        <f>'4. Cons Stat of CF'!E35+('3. Cons Balance Sheet'!F20-'3. Cons Balance Sheet'!E20+'4. Cons Stat of CF'!E25)</f>
        <v>3948000</v>
      </c>
      <c r="F45" s="259">
        <f>'4. Cons Stat of CF'!F35+('3. Cons Balance Sheet'!G20-'3. Cons Balance Sheet'!F20+'4. Cons Stat of CF'!F25)</f>
        <v>-1474000</v>
      </c>
      <c r="G45" s="259">
        <f>'4. Cons Stat of CF'!G35+('3. Cons Balance Sheet'!H20-'3. Cons Balance Sheet'!G20+'4. Cons Stat of CF'!G25)</f>
        <v>301000</v>
      </c>
      <c r="H45" s="139">
        <f>'4. Cons Stat of CF'!H35+('3. Cons Balance Sheet'!I20-'3. Cons Balance Sheet'!H20+'4. Cons Stat of CF'!H25)</f>
        <v>375000</v>
      </c>
    </row>
    <row r="46" spans="2:8" ht="16.649999999999999" customHeight="1" x14ac:dyDescent="0.25">
      <c r="B46" s="279" t="s">
        <v>159</v>
      </c>
      <c r="C46" s="280">
        <f t="shared" ref="C46:H46" si="7">SUM(C39,C43:C45)</f>
        <v>-26906000</v>
      </c>
      <c r="D46" s="280">
        <f t="shared" si="7"/>
        <v>25987000</v>
      </c>
      <c r="E46" s="280">
        <f t="shared" si="7"/>
        <v>-20480000</v>
      </c>
      <c r="F46" s="280">
        <f t="shared" si="7"/>
        <v>-33062000</v>
      </c>
      <c r="G46" s="280">
        <f t="shared" si="7"/>
        <v>-16721000</v>
      </c>
      <c r="H46" s="195">
        <f t="shared" si="7"/>
        <v>53633000</v>
      </c>
    </row>
    <row r="47" spans="2:8" ht="16.649999999999999" customHeight="1" x14ac:dyDescent="0.25">
      <c r="B47" s="267"/>
      <c r="C47" s="267"/>
      <c r="D47" s="267"/>
      <c r="E47" s="267"/>
      <c r="F47" s="267"/>
      <c r="G47" s="267"/>
      <c r="H47" s="285"/>
    </row>
    <row r="48" spans="2:8" ht="16.649999999999999" customHeight="1" x14ac:dyDescent="0.25">
      <c r="C48" s="200"/>
      <c r="D48" s="200"/>
      <c r="E48" s="200"/>
      <c r="F48" s="200"/>
      <c r="G48" s="200"/>
    </row>
    <row r="49" spans="2:8" ht="16.649999999999999" customHeight="1" x14ac:dyDescent="0.25">
      <c r="B49" s="281" t="s">
        <v>160</v>
      </c>
      <c r="C49" s="281"/>
      <c r="D49" s="281"/>
      <c r="E49" s="281"/>
      <c r="F49" s="281"/>
      <c r="G49" s="281"/>
    </row>
    <row r="50" spans="2:8" ht="16.649999999999999" customHeight="1" x14ac:dyDescent="0.25">
      <c r="B50" s="267" t="s">
        <v>161</v>
      </c>
      <c r="C50" s="282">
        <v>37311000</v>
      </c>
      <c r="D50" s="282">
        <f>-'3. Cons Balance Sheet'!E20+'3. Cons Balance Sheet'!D20</f>
        <v>9070000</v>
      </c>
      <c r="E50" s="282">
        <f>-'3. Cons Balance Sheet'!F20+'3. Cons Balance Sheet'!E20</f>
        <v>19617000</v>
      </c>
      <c r="F50" s="282">
        <f>-'3. Cons Balance Sheet'!G20+'3. Cons Balance Sheet'!F20</f>
        <v>61313000</v>
      </c>
      <c r="G50" s="282"/>
      <c r="H50" s="157">
        <f>-'3. Cons Balance Sheet'!I20+'3. Cons Balance Sheet'!H20</f>
        <v>-90000000</v>
      </c>
    </row>
    <row r="51" spans="2:8" ht="16.649999999999999" customHeight="1" x14ac:dyDescent="0.25">
      <c r="B51" s="235" t="s">
        <v>136</v>
      </c>
      <c r="C51" s="259">
        <f>-'4. Cons Stat of CF'!C35</f>
        <v>2952000</v>
      </c>
      <c r="D51" s="259">
        <f>-'4. Cons Stat of CF'!D35</f>
        <v>2904000</v>
      </c>
      <c r="E51" s="259">
        <f>-'4. Cons Stat of CF'!E35</f>
        <v>-2100000</v>
      </c>
      <c r="F51" s="259">
        <f>-'4. Cons Stat of CF'!F35</f>
        <v>1626000</v>
      </c>
      <c r="G51" s="259">
        <f>-'4. Cons Stat of CF'!G35</f>
        <v>-301000</v>
      </c>
      <c r="H51" s="196">
        <f>-'4. Cons Stat of CF'!H35</f>
        <v>-375000</v>
      </c>
    </row>
    <row r="52" spans="2:8" ht="16.649999999999999" customHeight="1" x14ac:dyDescent="0.25">
      <c r="B52" s="279" t="s">
        <v>134</v>
      </c>
      <c r="C52" s="280">
        <f t="shared" ref="C52:H52" si="8">SUM(C46,C50:C51)</f>
        <v>13357000</v>
      </c>
      <c r="D52" s="280">
        <f t="shared" si="8"/>
        <v>37961000</v>
      </c>
      <c r="E52" s="280">
        <f t="shared" si="8"/>
        <v>-2963000</v>
      </c>
      <c r="F52" s="280">
        <f t="shared" si="8"/>
        <v>29877000</v>
      </c>
      <c r="G52" s="280">
        <f t="shared" si="8"/>
        <v>-17022000</v>
      </c>
      <c r="H52" s="197">
        <f t="shared" si="8"/>
        <v>-36742000</v>
      </c>
    </row>
    <row r="53" spans="2:8" ht="16.649999999999999" customHeight="1" x14ac:dyDescent="0.25">
      <c r="B53" s="267"/>
      <c r="C53" s="267"/>
      <c r="D53" s="267"/>
      <c r="E53" s="267"/>
      <c r="F53" s="267"/>
      <c r="G53" s="267"/>
      <c r="H53" s="267"/>
    </row>
    <row r="54" spans="2:8" ht="16.649999999999999" customHeight="1" x14ac:dyDescent="0.25"/>
    <row r="55" spans="2:8" ht="16.649999999999999" customHeight="1" x14ac:dyDescent="0.25"/>
    <row r="56" spans="2:8" ht="16.649999999999999" customHeight="1" x14ac:dyDescent="0.25"/>
    <row r="57" spans="2:8" ht="16.649999999999999" customHeight="1" x14ac:dyDescent="0.25"/>
    <row r="58" spans="2:8" ht="16.649999999999999" customHeight="1" x14ac:dyDescent="0.25"/>
    <row r="59" spans="2:8" ht="16.649999999999999" customHeight="1" x14ac:dyDescent="0.25"/>
    <row r="60" spans="2:8" ht="16.649999999999999" customHeight="1" x14ac:dyDescent="0.25"/>
    <row r="61" spans="2:8" ht="16.649999999999999" customHeight="1" x14ac:dyDescent="0.25"/>
    <row r="62" spans="2:8" ht="16.649999999999999" customHeight="1" x14ac:dyDescent="0.25"/>
    <row r="63" spans="2:8" ht="16.649999999999999" customHeight="1" x14ac:dyDescent="0.25"/>
    <row r="64" spans="2:8" ht="16.649999999999999" customHeight="1" x14ac:dyDescent="0.25"/>
    <row r="65" ht="16.649999999999999" customHeight="1" x14ac:dyDescent="0.25"/>
    <row r="66" ht="16.649999999999999" customHeight="1" x14ac:dyDescent="0.25"/>
    <row r="67" ht="16.649999999999999" customHeight="1" x14ac:dyDescent="0.25"/>
    <row r="68" ht="16.649999999999999" customHeight="1" x14ac:dyDescent="0.25"/>
    <row r="69" ht="16.649999999999999" customHeight="1" x14ac:dyDescent="0.25"/>
    <row r="70" ht="16.649999999999999" customHeight="1" x14ac:dyDescent="0.25"/>
    <row r="71" ht="16.649999999999999" customHeight="1" x14ac:dyDescent="0.25"/>
    <row r="72" ht="16.649999999999999" customHeight="1" x14ac:dyDescent="0.25"/>
    <row r="73" ht="16.649999999999999" customHeight="1" x14ac:dyDescent="0.25"/>
    <row r="74" ht="16.649999999999999" customHeight="1" x14ac:dyDescent="0.25"/>
    <row r="75" ht="16.649999999999999" customHeight="1" x14ac:dyDescent="0.25"/>
    <row r="76" ht="16.649999999999999" customHeight="1" x14ac:dyDescent="0.25"/>
    <row r="77" ht="16.649999999999999" customHeight="1" x14ac:dyDescent="0.25"/>
    <row r="78" ht="16.649999999999999" customHeight="1" x14ac:dyDescent="0.25"/>
    <row r="79" ht="16.649999999999999" customHeight="1" x14ac:dyDescent="0.25"/>
    <row r="80" ht="16.649999999999999" customHeight="1" x14ac:dyDescent="0.25"/>
    <row r="81" ht="16.649999999999999" customHeight="1" x14ac:dyDescent="0.25"/>
    <row r="82" ht="16.649999999999999" customHeight="1" x14ac:dyDescent="0.25"/>
    <row r="83" ht="16.649999999999999" customHeight="1" x14ac:dyDescent="0.25"/>
    <row r="84" ht="16.649999999999999" customHeight="1" x14ac:dyDescent="0.25"/>
    <row r="85" ht="16.649999999999999" customHeight="1" x14ac:dyDescent="0.25"/>
    <row r="86" ht="16.649999999999999" customHeight="1" x14ac:dyDescent="0.25"/>
    <row r="87" ht="16.649999999999999" customHeight="1" x14ac:dyDescent="0.25"/>
    <row r="88" ht="16.649999999999999" customHeight="1" x14ac:dyDescent="0.25"/>
    <row r="89" ht="16.649999999999999" customHeight="1" x14ac:dyDescent="0.25"/>
  </sheetData>
  <mergeCells count="1">
    <mergeCell ref="B2:D2"/>
  </mergeCells>
  <pageMargins left="0.75" right="0.75" top="1" bottom="1" header="0.5" footer="0.5"/>
  <customProperties>
    <customPr name="_pios_id" r:id="rId1"/>
  </customProperties>
  <ignoredErrors>
    <ignoredError sqref="C35:H36 C44:H44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e77aff3-56fb-459a-8532-f6248deba525">
      <UserInfo>
        <DisplayName>Dirk Ypma</DisplayName>
        <AccountId>13</AccountId>
        <AccountType/>
      </UserInfo>
      <UserInfo>
        <DisplayName>Christian Rudyanto</DisplayName>
        <AccountId>12</AccountId>
        <AccountType/>
      </UserInfo>
      <UserInfo>
        <DisplayName>Claudia Janssen</DisplayName>
        <AccountId>66</AccountId>
        <AccountType/>
      </UserInfo>
      <UserInfo>
        <DisplayName>Freek Borst</DisplayName>
        <AccountId>916</AccountId>
        <AccountType/>
      </UserInfo>
    </SharedWithUsers>
    <PreviousStatus xmlns="1e77aff3-56fb-459a-8532-f6248deba52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F7BBD96B89DE479B2BD407CBA1FA48" ma:contentTypeVersion="11" ma:contentTypeDescription="Create a new document." ma:contentTypeScope="" ma:versionID="2440e704c22298e284e0a1d3f7212b3c">
  <xsd:schema xmlns:xsd="http://www.w3.org/2001/XMLSchema" xmlns:xs="http://www.w3.org/2001/XMLSchema" xmlns:p="http://schemas.microsoft.com/office/2006/metadata/properties" xmlns:ns2="e3dbfc16-9d4f-40c7-9a4e-1f2cc64da845" xmlns:ns3="1e77aff3-56fb-459a-8532-f6248deba525" targetNamespace="http://schemas.microsoft.com/office/2006/metadata/properties" ma:root="true" ma:fieldsID="d32f58fc1247d162b79c19ebf59a9058" ns2:_="" ns3:_="">
    <xsd:import namespace="e3dbfc16-9d4f-40c7-9a4e-1f2cc64da845"/>
    <xsd:import namespace="1e77aff3-56fb-459a-8532-f6248deba5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Previous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dbfc16-9d4f-40c7-9a4e-1f2cc64da8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77aff3-56fb-459a-8532-f6248deba52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PreviousStatus" ma:index="19" nillable="true" ma:displayName="PreviousStatus" ma:internalName="PreviousStatu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B774F-F105-4B8E-9246-8950068AB2F5}">
  <ds:schemaRefs>
    <ds:schemaRef ds:uri="http://schemas.microsoft.com/office/2006/metadata/properties"/>
    <ds:schemaRef ds:uri="http://schemas.microsoft.com/office/infopath/2007/PartnerControls"/>
    <ds:schemaRef ds:uri="1e77aff3-56fb-459a-8532-f6248deba525"/>
  </ds:schemaRefs>
</ds:datastoreItem>
</file>

<file path=customXml/itemProps2.xml><?xml version="1.0" encoding="utf-8"?>
<ds:datastoreItem xmlns:ds="http://schemas.openxmlformats.org/officeDocument/2006/customXml" ds:itemID="{F3068007-F7E1-4A98-B99B-3177A2D687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B7DB52-FA74-449B-9083-929D1F5C0B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dbfc16-9d4f-40c7-9a4e-1f2cc64da845"/>
    <ds:schemaRef ds:uri="1e77aff3-56fb-459a-8532-f6248deba5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Cover</vt:lpstr>
      <vt:lpstr>1. Key figures table</vt:lpstr>
      <vt:lpstr>2. Cons Stat of Income</vt:lpstr>
      <vt:lpstr>3. Cons Balance Sheet</vt:lpstr>
      <vt:lpstr>4. Cons Stat of CF</vt:lpstr>
      <vt:lpstr>5. Operational performance</vt:lpstr>
      <vt:lpstr>'1. Key figures table'!Print_Area</vt:lpstr>
      <vt:lpstr>'2. Cons Stat of Income'!Print_Area</vt:lpstr>
      <vt:lpstr>'5. Operational performance'!Print_Area</vt:lpstr>
    </vt:vector>
  </TitlesOfParts>
  <Manager/>
  <Company>Workiva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Freek Borst</cp:lastModifiedBy>
  <cp:revision>2</cp:revision>
  <dcterms:created xsi:type="dcterms:W3CDTF">2022-02-03T10:02:51Z</dcterms:created>
  <dcterms:modified xsi:type="dcterms:W3CDTF">2022-02-03T17:48:16Z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0x01010063F7BBD96B89DE479B2BD407CBA1FA48</vt:lpwstr>
  </property>
  <property fmtid="{D5CDD505-2E9C-101B-9397-08002B2CF9AE}" pid="3" name="CustomUiType">
    <vt:lpwstr>2</vt:lpwstr>
  </property>
</Properties>
</file>