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orstf\Downloads\"/>
    </mc:Choice>
  </mc:AlternateContent>
  <xr:revisionPtr revIDLastSave="0" documentId="8_{8C040BBD-32B6-4417-AD4D-E498A3093D6F}" xr6:coauthVersionLast="47" xr6:coauthVersionMax="47" xr10:uidLastSave="{00000000-0000-0000-0000-000000000000}"/>
  <bookViews>
    <workbookView xWindow="54495" yWindow="0" windowWidth="26010" windowHeight="20985" xr2:uid="{0E05DE66-33EB-49AF-980F-374A0DCDA796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6" l="1"/>
  <c r="H12" i="6" l="1"/>
  <c r="H13" i="6"/>
  <c r="H14" i="6"/>
  <c r="H11" i="6"/>
  <c r="H6" i="6"/>
  <c r="H21" i="6"/>
  <c r="H26" i="6"/>
  <c r="H27" i="6"/>
  <c r="H28" i="6"/>
  <c r="H35" i="6"/>
  <c r="H36" i="6"/>
  <c r="C36" i="2" s="1"/>
  <c r="H37" i="6"/>
  <c r="H38" i="6"/>
  <c r="H44" i="6"/>
  <c r="C40" i="2" s="1"/>
  <c r="H47" i="6"/>
  <c r="C42" i="2" s="1"/>
  <c r="H52" i="6"/>
  <c r="H53" i="6"/>
  <c r="G12" i="6"/>
  <c r="G17" i="6" s="1"/>
  <c r="G13" i="6"/>
  <c r="G14" i="6"/>
  <c r="G11" i="6"/>
  <c r="G35" i="6" s="1"/>
  <c r="G6" i="6"/>
  <c r="G16" i="6"/>
  <c r="G21" i="6"/>
  <c r="G26" i="6"/>
  <c r="G27" i="6"/>
  <c r="G28" i="6"/>
  <c r="G36" i="6"/>
  <c r="G37" i="6"/>
  <c r="G38" i="6"/>
  <c r="G44" i="6"/>
  <c r="G45" i="6"/>
  <c r="G47" i="6"/>
  <c r="G52" i="6"/>
  <c r="G53" i="6"/>
  <c r="F12" i="6"/>
  <c r="F17" i="6" s="1"/>
  <c r="F13" i="6"/>
  <c r="F14" i="6"/>
  <c r="F6" i="6"/>
  <c r="F21" i="6"/>
  <c r="F26" i="6"/>
  <c r="F27" i="6"/>
  <c r="F28" i="6"/>
  <c r="F36" i="6"/>
  <c r="F37" i="6"/>
  <c r="F38" i="6"/>
  <c r="F44" i="6"/>
  <c r="F47" i="6"/>
  <c r="F52" i="6"/>
  <c r="F53" i="6"/>
  <c r="E12" i="6"/>
  <c r="E13" i="6"/>
  <c r="E14" i="6"/>
  <c r="E11" i="6"/>
  <c r="E35" i="6" s="1"/>
  <c r="E6" i="6"/>
  <c r="E16" i="6"/>
  <c r="E23" i="6" s="1"/>
  <c r="E21" i="6"/>
  <c r="E26" i="6"/>
  <c r="E27" i="6"/>
  <c r="E28" i="6"/>
  <c r="E36" i="6"/>
  <c r="E37" i="6"/>
  <c r="E38" i="6"/>
  <c r="E44" i="6"/>
  <c r="E45" i="6"/>
  <c r="E52" i="6"/>
  <c r="E53" i="6"/>
  <c r="D12" i="6"/>
  <c r="D11" i="6" s="1"/>
  <c r="D13" i="6"/>
  <c r="D14" i="6"/>
  <c r="D6" i="6"/>
  <c r="D21" i="6"/>
  <c r="D26" i="6"/>
  <c r="D27" i="6"/>
  <c r="D28" i="6"/>
  <c r="D36" i="6"/>
  <c r="D37" i="6"/>
  <c r="D38" i="6"/>
  <c r="D44" i="6"/>
  <c r="D45" i="6"/>
  <c r="D47" i="6"/>
  <c r="D52" i="6"/>
  <c r="D53" i="6"/>
  <c r="C12" i="6"/>
  <c r="C13" i="6"/>
  <c r="C14" i="6"/>
  <c r="C11" i="6"/>
  <c r="C16" i="6" s="1"/>
  <c r="C23" i="6" s="1"/>
  <c r="C6" i="6"/>
  <c r="C21" i="6"/>
  <c r="C26" i="6"/>
  <c r="C27" i="6"/>
  <c r="C28" i="6"/>
  <c r="C36" i="6"/>
  <c r="C37" i="6"/>
  <c r="C38" i="6"/>
  <c r="C39" i="6"/>
  <c r="C46" i="6" s="1"/>
  <c r="C44" i="6"/>
  <c r="C45" i="6"/>
  <c r="C47" i="6"/>
  <c r="C52" i="6"/>
  <c r="C53" i="6"/>
  <c r="H9" i="6"/>
  <c r="H19" i="6" s="1"/>
  <c r="G9" i="6"/>
  <c r="G19" i="6"/>
  <c r="F9" i="6"/>
  <c r="F19" i="6"/>
  <c r="E9" i="6"/>
  <c r="D9" i="6"/>
  <c r="C9" i="6"/>
  <c r="H8" i="6"/>
  <c r="H18" i="6" s="1"/>
  <c r="G8" i="6"/>
  <c r="G18" i="6"/>
  <c r="F8" i="6"/>
  <c r="F18" i="6"/>
  <c r="E8" i="6"/>
  <c r="E18" i="6"/>
  <c r="D8" i="6"/>
  <c r="C8" i="6"/>
  <c r="H7" i="6"/>
  <c r="H17" i="6" s="1"/>
  <c r="G7" i="6"/>
  <c r="F7" i="6"/>
  <c r="E7" i="6"/>
  <c r="E17" i="6"/>
  <c r="D7" i="6"/>
  <c r="D17" i="6"/>
  <c r="C7" i="6"/>
  <c r="C17" i="6" s="1"/>
  <c r="B3" i="6"/>
  <c r="B3" i="5"/>
  <c r="B3" i="4"/>
  <c r="B3" i="3"/>
  <c r="D30" i="2"/>
  <c r="D31" i="2"/>
  <c r="D32" i="2"/>
  <c r="D33" i="2"/>
  <c r="D35" i="2"/>
  <c r="D34" i="2"/>
  <c r="D36" i="2"/>
  <c r="D37" i="2"/>
  <c r="D40" i="2"/>
  <c r="D41" i="2"/>
  <c r="C30" i="2"/>
  <c r="C31" i="2"/>
  <c r="C32" i="2"/>
  <c r="C33" i="2"/>
  <c r="C35" i="2"/>
  <c r="C34" i="2" s="1"/>
  <c r="C37" i="2"/>
  <c r="D16" i="6" l="1"/>
  <c r="D23" i="6" s="1"/>
  <c r="D35" i="6"/>
  <c r="D19" i="6"/>
  <c r="E19" i="6"/>
  <c r="F11" i="6"/>
  <c r="C19" i="6"/>
  <c r="C18" i="6"/>
  <c r="D18" i="6"/>
  <c r="C35" i="6"/>
  <c r="H16" i="6"/>
  <c r="H23" i="6" s="1"/>
  <c r="H30" i="6" s="1"/>
  <c r="H40" i="6" s="1"/>
  <c r="H48" i="6" s="1"/>
  <c r="H54" i="6" s="1"/>
  <c r="F25" i="6"/>
  <c r="C25" i="6"/>
  <c r="C30" i="6" s="1"/>
  <c r="C40" i="6" s="1"/>
  <c r="C48" i="6" s="1"/>
  <c r="C54" i="6" s="1"/>
  <c r="D25" i="6"/>
  <c r="E25" i="6"/>
  <c r="E30" i="6" s="1"/>
  <c r="E40" i="6" s="1"/>
  <c r="E48" i="6" s="1"/>
  <c r="E54" i="6" s="1"/>
  <c r="G25" i="6"/>
  <c r="H25" i="6"/>
  <c r="G23" i="6"/>
  <c r="D30" i="6"/>
  <c r="D40" i="6" s="1"/>
  <c r="D48" i="6" s="1"/>
  <c r="D54" i="6" s="1"/>
  <c r="D38" i="2"/>
  <c r="C38" i="2"/>
  <c r="C43" i="2" s="1"/>
  <c r="D42" i="2"/>
  <c r="F16" i="6" l="1"/>
  <c r="F23" i="6" s="1"/>
  <c r="F30" i="6" s="1"/>
  <c r="F35" i="6"/>
  <c r="G30" i="6"/>
  <c r="G40" i="6" s="1"/>
  <c r="G48" i="6" s="1"/>
  <c r="G54" i="6" s="1"/>
  <c r="D43" i="2"/>
  <c r="F40" i="6" l="1"/>
  <c r="F48" i="6" s="1"/>
  <c r="F54" i="6" s="1"/>
</calcChain>
</file>

<file path=xl/sharedStrings.xml><?xml version="1.0" encoding="utf-8"?>
<sst xmlns="http://schemas.openxmlformats.org/spreadsheetml/2006/main" count="243" uniqueCount="159">
  <si>
    <t>TOMTOM FINANCIAL DATA PACK Q1 '25</t>
  </si>
  <si>
    <t>Key figures</t>
  </si>
  <si>
    <t>First quarter 2025 results</t>
  </si>
  <si>
    <t>(€ in thousands, unless stated otherwise)</t>
  </si>
  <si>
    <t>Q1 '25</t>
  </si>
  <si>
    <t>Q1 '24</t>
  </si>
  <si>
    <t>y.o.y. change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</si>
  <si>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</si>
  <si>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</si>
  <si>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</si>
  <si>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</si>
  <si>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</si>
  <si>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</si>
  <si>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</si>
  <si>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</si>
  <si>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</si>
  <si>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</si>
  <si>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</si>
  <si>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</t>
  </si>
  <si>
    <t>FCF as a % of revenue</t>
  </si>
  <si>
    <t>(€ in thousands)</t>
  </si>
  <si>
    <t>Automotive reported revenue</t>
  </si>
  <si>
    <t>Movement of Automotive deferred revenue</t>
  </si>
  <si>
    <t>Operational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</si>
  <si>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</si>
  <si>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</si>
  <si>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</si>
  <si>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</si>
  <si>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</si>
  <si>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</si>
  <si>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</si>
  <si>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</t>
  </si>
  <si>
    <t>Investments in property, plant and equipment, and intangible assets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</si>
  <si>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</si>
  <si>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</si>
  <si>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</si>
  <si>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</si>
  <si>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</si>
  <si>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</si>
  <si>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</si>
  <si>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</si>
  <si>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</si>
  <si>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</si>
  <si>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</si>
  <si>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Q4 '23</t>
  </si>
  <si>
    <t>Q2 '24</t>
  </si>
  <si>
    <t>Q3 '24</t>
  </si>
  <si>
    <t>Q4 '24</t>
  </si>
  <si>
    <t>Cost of sales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</si>
  <si>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</si>
  <si>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</si>
  <si>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</si>
  <si>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</si>
  <si>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</si>
  <si>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 (EBIT)</t>
  </si>
  <si>
    <t>Financial result</t>
  </si>
  <si>
    <t>Result before tax</t>
  </si>
  <si>
    <t>Income tax (expense)/gain</t>
  </si>
  <si>
    <r>
      <rPr>
        <b/>
        <sz val="10"/>
        <color rgb="FF000000"/>
        <rFont val="Arial"/>
        <family val="2"/>
      </rPr>
      <t>Net result</t>
    </r>
    <r>
      <rPr>
        <b/>
        <vertAlign val="superscript"/>
        <sz val="10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</si>
  <si>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</si>
  <si>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</si>
  <si>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</si>
  <si>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</si>
  <si>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</si>
  <si>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2</t>
    </r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</si>
  <si>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</t>
    </r>
    <r>
      <rPr>
        <sz val="8"/>
        <color rgb="FF000000"/>
        <rFont val="Arial"/>
        <family val="2"/>
      </rPr>
      <t xml:space="preserve">additional shares from assumed conversion are taken into account as the effect would be anti-dilutive. </t>
    </r>
  </si>
  <si>
    <t>Consolidated condensed balance sheet</t>
  </si>
  <si>
    <t>30-Sep-23</t>
  </si>
  <si>
    <t>31-Dec-23</t>
  </si>
  <si>
    <t>31-Mar-24</t>
  </si>
  <si>
    <t>30-Jun-24</t>
  </si>
  <si>
    <t>30-Sep-24</t>
  </si>
  <si>
    <t>31-Dec-24</t>
  </si>
  <si>
    <t>31-Mar-25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</si>
  <si>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</si>
  <si>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</si>
  <si>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</si>
  <si>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</si>
  <si>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</si>
  <si>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</si>
  <si>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</si>
  <si>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</si>
  <si>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</si>
  <si>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</si>
  <si>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</si>
  <si>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</si>
  <si>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</si>
  <si>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</si>
  <si>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</si>
  <si>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</si>
  <si>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</si>
  <si>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</si>
  <si>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</si>
  <si>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</si>
  <si>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</si>
  <si>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</si>
  <si>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</si>
  <si>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</si>
  <si>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</si>
  <si>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</si>
  <si>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</si>
  <si>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</si>
  <si>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</si>
  <si>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</si>
  <si>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</si>
  <si>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</si>
  <si>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</si>
  <si>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</si>
  <si>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</si>
  <si>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</si>
  <si>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</si>
  <si>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</si>
  <si>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</si>
  <si>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</si>
  <si>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</si>
  <si>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</si>
  <si>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</si>
  <si>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</si>
  <si>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</si>
  <si>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</si>
  <si>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</si>
  <si>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</si>
  <si>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</si>
  <si>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</si>
  <si>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</si>
  <si>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Dividends received</t>
  </si>
  <si>
    <t>(Increase)/decrease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</si>
  <si>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</si>
  <si>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</si>
  <si>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</si>
  <si>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</si>
  <si>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</si>
  <si>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</si>
  <si>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</si>
  <si>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</si>
  <si>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</si>
  <si>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</si>
  <si>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r>
      <rPr>
        <sz val="10"/>
        <color rgb="FF000000"/>
        <rFont val="Arial"/>
        <family val="2"/>
      </rPr>
      <t>Restructuring-related cash flow</t>
    </r>
    <r>
      <rPr>
        <vertAlign val="superscript"/>
        <sz val="10"/>
        <color rgb="FF000000"/>
        <rFont val="Arial"/>
        <family val="2"/>
      </rPr>
      <t>1</t>
    </r>
  </si>
  <si>
    <t>Free cash flow excluding restructuring</t>
  </si>
  <si>
    <t>¹ Restructuring-related cash flows are related to the Maps realignment announced in June 2022.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</si>
  <si>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</si>
  <si>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</si>
  <si>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</si>
  <si>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</si>
  <si>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</si>
  <si>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</si>
  <si>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</si>
  <si>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</si>
  <si>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</si>
  <si>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</si>
  <si>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</si>
  <si>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</si>
  <si>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</si>
  <si>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</si>
  <si>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r>
      <rPr>
        <b/>
        <sz val="10"/>
        <color rgb="FF000000"/>
        <rFont val="Arial"/>
        <family val="2"/>
      </rPr>
      <t>FCF</t>
    </r>
    <r>
      <rPr>
        <b/>
        <vertAlign val="superscript"/>
        <sz val="10"/>
        <color rgb="FF000000"/>
        <rFont val="Arial"/>
        <family val="2"/>
      </rPr>
      <t>1</t>
    </r>
  </si>
  <si>
    <r>
      <rPr>
        <b/>
        <sz val="10"/>
        <color rgb="FF000000"/>
        <rFont val="Arial"/>
        <family val="2"/>
      </rPr>
      <t>FCF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to net cash movement</t>
    </r>
  </si>
  <si>
    <r>
      <rPr>
        <sz val="8"/>
        <color rgb="FF000000"/>
        <rFont val="Arial"/>
        <family val="2"/>
      </rPr>
      <t xml:space="preserve">¹ Free </t>
    </r>
    <r>
      <rPr>
        <sz val="8"/>
        <color rgb="FF000000"/>
        <rFont val="Arial"/>
        <family val="2"/>
      </rPr>
      <t>cash flow in</t>
    </r>
    <r>
      <rPr>
        <sz val="8"/>
        <color rgb="FF000000"/>
        <rFont val="Arial"/>
        <family val="2"/>
      </rPr>
      <t xml:space="preserve"> FY23</t>
    </r>
    <r>
      <rPr>
        <sz val="8"/>
        <color rgb="FF000000"/>
        <rFont val="Arial"/>
        <family val="2"/>
      </rPr>
      <t xml:space="preserve"> excludes restructuring payments related to the Maps realignment announced in June 2022</t>
    </r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</si>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</sst>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* #,##0,;* \(#,##0,\);* #,##0,;_(@_)"/>
    <numFmt numFmtId="165" formatCode="d\ mmmm\ yyyy"/>
    <numFmt numFmtId="166" formatCode="#,##0,_);\(#,##0,\);&quot;-&quot;@"/>
    <numFmt numFmtId="167" formatCode="_([$€]* #,##0.00_);_([$€]* \(#,##0.00\);_([$€]* &quot;-&quot;??_);_(@_)"/>
    <numFmt numFmtId="168" formatCode="0%_);\(0%\);&quot;&quot;@"/>
    <numFmt numFmtId="169" formatCode="#,##0.00_);\(#,##0.00\);&quot;-&quot;@"/>
  </numFmts>
  <fonts count="24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color rgb="FFB6B6B6"/>
      <name val="Arial"/>
      <family val="2"/>
    </font>
    <font>
      <i/>
      <sz val="8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/>
      <bottom style="thin">
        <color rgb="FF00AAFF"/>
      </bottom>
      <diagonal/>
    </border>
    <border>
      <left/>
      <right/>
      <top style="thin">
        <color rgb="FF00AAFF"/>
      </top>
      <bottom style="thin">
        <color rgb="FF00A7FE"/>
      </bottom>
      <diagonal/>
    </border>
    <border>
      <left/>
      <right/>
      <top style="thin">
        <color rgb="FF00AAFF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 style="thin">
        <color rgb="FF00AAFF"/>
      </top>
      <bottom/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thin">
        <color rgb="FF60ADE0"/>
      </top>
      <bottom/>
      <diagonal/>
    </border>
    <border>
      <left/>
      <right/>
      <top style="medium">
        <color rgb="FF00A7FE"/>
      </top>
      <bottom style="thin">
        <color rgb="FF60ADE0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6"/>
      </top>
      <bottom style="thin">
        <color theme="5"/>
      </bottom>
      <diagonal/>
    </border>
    <border>
      <left/>
      <right/>
      <top style="medium">
        <color rgb="FF00A7FE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dashed">
        <color theme="5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167" fontId="21" fillId="0" borderId="0"/>
  </cellStyleXfs>
  <cellXfs count="136">
    <xf numFmtId="0" fontId="0" fillId="0" borderId="0" xfId="0"/>
    <xf numFmtId="0" fontId="1" fillId="0" borderId="0" xfId="1">
      <alignment wrapText="1"/>
    </xf>
    <xf numFmtId="0" fontId="8" fillId="3" borderId="2" xfId="0" applyFont="1" applyFill="1" applyBorder="1" applyAlignment="1">
      <alignment horizontal="right" vertical="top" wrapText="1"/>
    </xf>
    <xf numFmtId="165" fontId="8" fillId="3" borderId="2" xfId="0" applyNumberFormat="1" applyFont="1" applyFill="1" applyBorder="1" applyAlignment="1">
      <alignment horizontal="right" vertical="top" wrapText="1"/>
    </xf>
    <xf numFmtId="164" fontId="1" fillId="4" borderId="0" xfId="0" applyNumberFormat="1" applyFont="1" applyFill="1" applyAlignment="1">
      <alignment wrapText="1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horizontal="left" wrapText="1"/>
    </xf>
    <xf numFmtId="164" fontId="0" fillId="0" borderId="0" xfId="0" applyNumberFormat="1"/>
    <xf numFmtId="166" fontId="20" fillId="3" borderId="19" xfId="6" applyNumberFormat="1" applyFont="1" applyFill="1" applyBorder="1" applyAlignment="1"/>
    <xf numFmtId="166" fontId="20" fillId="3" borderId="0" xfId="6" applyNumberFormat="1" applyFont="1" applyFill="1" applyBorder="1" applyAlignment="1"/>
    <xf numFmtId="166" fontId="20" fillId="3" borderId="20" xfId="6" applyNumberFormat="1" applyFont="1" applyFill="1" applyBorder="1" applyAlignment="1"/>
    <xf numFmtId="166" fontId="22" fillId="3" borderId="0" xfId="6" applyNumberFormat="1" applyFont="1" applyFill="1" applyBorder="1" applyAlignment="1"/>
    <xf numFmtId="166" fontId="22" fillId="3" borderId="18" xfId="6" applyNumberFormat="1" applyFont="1" applyFill="1" applyBorder="1" applyAlignment="1"/>
    <xf numFmtId="166" fontId="20" fillId="3" borderId="21" xfId="6" applyNumberFormat="1" applyFont="1" applyFill="1" applyBorder="1" applyAlignment="1"/>
    <xf numFmtId="0" fontId="8" fillId="3" borderId="3" xfId="0" applyFont="1" applyFill="1" applyBorder="1" applyAlignment="1">
      <alignment horizontal="right" vertical="top" wrapText="1"/>
    </xf>
    <xf numFmtId="166" fontId="20" fillId="3" borderId="18" xfId="6" applyNumberFormat="1" applyFont="1" applyFill="1" applyBorder="1" applyAlignment="1"/>
    <xf numFmtId="166" fontId="22" fillId="3" borderId="20" xfId="6" applyNumberFormat="1" applyFont="1" applyFill="1" applyBorder="1" applyAlignment="1"/>
    <xf numFmtId="168" fontId="23" fillId="3" borderId="0" xfId="6" applyNumberFormat="1" applyFont="1" applyFill="1" applyBorder="1" applyAlignment="1"/>
    <xf numFmtId="168" fontId="23" fillId="3" borderId="18" xfId="6" applyNumberFormat="1" applyFont="1" applyFill="1" applyBorder="1" applyAlignment="1"/>
    <xf numFmtId="0" fontId="0" fillId="5" borderId="0" xfId="0" applyFill="1"/>
    <xf numFmtId="0" fontId="1" fillId="5" borderId="3" xfId="0" applyFont="1" applyFill="1" applyBorder="1" applyAlignment="1">
      <alignment vertical="top" wrapText="1"/>
    </xf>
    <xf numFmtId="0" fontId="8" fillId="5" borderId="3" xfId="0" applyFont="1" applyFill="1" applyBorder="1" applyAlignment="1">
      <alignment horizontal="right" vertical="top" wrapText="1"/>
    </xf>
    <xf numFmtId="165" fontId="8" fillId="5" borderId="2" xfId="0" applyNumberFormat="1" applyFont="1" applyFill="1" applyBorder="1" applyAlignment="1">
      <alignment horizontal="right" vertical="top" wrapText="1"/>
    </xf>
    <xf numFmtId="166" fontId="20" fillId="5" borderId="19" xfId="6" applyNumberFormat="1" applyFont="1" applyFill="1" applyBorder="1" applyAlignment="1"/>
    <xf numFmtId="166" fontId="20" fillId="5" borderId="0" xfId="6" applyNumberFormat="1" applyFont="1" applyFill="1" applyBorder="1" applyAlignment="1"/>
    <xf numFmtId="166" fontId="20" fillId="5" borderId="20" xfId="6" applyNumberFormat="1" applyFont="1" applyFill="1" applyBorder="1" applyAlignment="1"/>
    <xf numFmtId="166" fontId="22" fillId="5" borderId="0" xfId="6" applyNumberFormat="1" applyFont="1" applyFill="1" applyBorder="1" applyAlignment="1"/>
    <xf numFmtId="0" fontId="1" fillId="5" borderId="0" xfId="0" applyFont="1" applyFill="1" applyAlignment="1">
      <alignment wrapText="1"/>
    </xf>
    <xf numFmtId="166" fontId="22" fillId="5" borderId="18" xfId="6" applyNumberFormat="1" applyFont="1" applyFill="1" applyBorder="1" applyAlignment="1"/>
    <xf numFmtId="0" fontId="8" fillId="5" borderId="0" xfId="0" applyFont="1" applyFill="1" applyAlignment="1">
      <alignment horizontal="right"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3" xfId="0" applyFont="1" applyFill="1" applyBorder="1" applyAlignment="1">
      <alignment wrapText="1"/>
    </xf>
    <xf numFmtId="0" fontId="1" fillId="5" borderId="4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wrapText="1"/>
    </xf>
    <xf numFmtId="0" fontId="11" fillId="5" borderId="4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6" fontId="20" fillId="5" borderId="21" xfId="6" applyNumberFormat="1" applyFont="1" applyFill="1" applyBorder="1" applyAlignment="1"/>
    <xf numFmtId="0" fontId="1" fillId="5" borderId="10" xfId="0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1" fillId="5" borderId="3" xfId="0" applyFont="1" applyFill="1" applyBorder="1" applyAlignment="1">
      <alignment wrapText="1"/>
    </xf>
    <xf numFmtId="0" fontId="11" fillId="5" borderId="0" xfId="0" applyFont="1" applyFill="1" applyAlignment="1">
      <alignment wrapText="1"/>
    </xf>
    <xf numFmtId="0" fontId="11" fillId="5" borderId="7" xfId="0" applyFont="1" applyFill="1" applyBorder="1" applyAlignment="1">
      <alignment wrapText="1"/>
    </xf>
    <xf numFmtId="0" fontId="8" fillId="5" borderId="9" xfId="0" applyFont="1" applyFill="1" applyBorder="1" applyAlignment="1">
      <alignment wrapText="1"/>
    </xf>
    <xf numFmtId="0" fontId="1" fillId="5" borderId="3" xfId="0" applyFont="1" applyFill="1" applyBorder="1" applyAlignment="1">
      <alignment horizontal="right" wrapText="1"/>
    </xf>
    <xf numFmtId="165" fontId="8" fillId="5" borderId="1" xfId="0" applyNumberFormat="1" applyFont="1" applyFill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164" fontId="1" fillId="5" borderId="3" xfId="0" applyNumberFormat="1" applyFont="1" applyFill="1" applyBorder="1" applyAlignment="1">
      <alignment wrapText="1"/>
    </xf>
    <xf numFmtId="168" fontId="23" fillId="5" borderId="0" xfId="6" applyNumberFormat="1" applyFont="1" applyFill="1" applyBorder="1" applyAlignment="1"/>
    <xf numFmtId="164" fontId="1" fillId="5" borderId="20" xfId="0" applyNumberFormat="1" applyFont="1" applyFill="1" applyBorder="1" applyAlignment="1">
      <alignment wrapText="1"/>
    </xf>
    <xf numFmtId="168" fontId="23" fillId="5" borderId="20" xfId="6" applyNumberFormat="1" applyFont="1" applyFill="1" applyBorder="1" applyAlignment="1"/>
    <xf numFmtId="164" fontId="8" fillId="5" borderId="1" xfId="0" applyNumberFormat="1" applyFont="1" applyFill="1" applyBorder="1" applyAlignment="1">
      <alignment wrapText="1"/>
    </xf>
    <xf numFmtId="168" fontId="23" fillId="5" borderId="18" xfId="6" applyNumberFormat="1" applyFont="1" applyFill="1" applyBorder="1" applyAlignment="1"/>
    <xf numFmtId="0" fontId="11" fillId="5" borderId="3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top" wrapText="1"/>
    </xf>
    <xf numFmtId="0" fontId="10" fillId="5" borderId="3" xfId="0" applyFont="1" applyFill="1" applyBorder="1" applyAlignment="1">
      <alignment wrapText="1"/>
    </xf>
    <xf numFmtId="0" fontId="1" fillId="5" borderId="1" xfId="0" applyFont="1" applyFill="1" applyBorder="1" applyAlignment="1">
      <alignment vertical="top" wrapText="1"/>
    </xf>
    <xf numFmtId="0" fontId="9" fillId="5" borderId="0" xfId="0" applyFont="1" applyFill="1" applyAlignment="1">
      <alignment wrapText="1"/>
    </xf>
    <xf numFmtId="166" fontId="22" fillId="5" borderId="20" xfId="6" applyNumberFormat="1" applyFont="1" applyFill="1" applyBorder="1" applyAlignment="1"/>
    <xf numFmtId="0" fontId="8" fillId="5" borderId="0" xfId="0" applyFont="1" applyFill="1" applyBorder="1" applyAlignment="1">
      <alignment horizontal="right" wrapText="1"/>
    </xf>
    <xf numFmtId="0" fontId="1" fillId="5" borderId="20" xfId="0" applyFont="1" applyFill="1" applyBorder="1" applyAlignment="1">
      <alignment horizontal="right" wrapText="1"/>
    </xf>
    <xf numFmtId="0" fontId="8" fillId="5" borderId="20" xfId="0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wrapText="1"/>
    </xf>
    <xf numFmtId="0" fontId="17" fillId="5" borderId="4" xfId="0" applyFont="1" applyFill="1" applyBorder="1" applyAlignment="1">
      <alignment wrapText="1"/>
    </xf>
    <xf numFmtId="0" fontId="9" fillId="5" borderId="7" xfId="0" applyFont="1" applyFill="1" applyBorder="1" applyAlignment="1">
      <alignment wrapText="1"/>
    </xf>
    <xf numFmtId="0" fontId="8" fillId="5" borderId="8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6" fillId="5" borderId="0" xfId="0" applyFont="1" applyFill="1" applyAlignment="1">
      <alignment horizontal="left" wrapText="1"/>
    </xf>
    <xf numFmtId="0" fontId="7" fillId="5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169" fontId="20" fillId="3" borderId="0" xfId="6" applyNumberFormat="1" applyFont="1" applyFill="1" applyBorder="1" applyAlignment="1"/>
    <xf numFmtId="168" fontId="23" fillId="3" borderId="20" xfId="6" applyNumberFormat="1" applyFont="1" applyFill="1" applyBorder="1" applyAlignment="1"/>
    <xf numFmtId="169" fontId="20" fillId="3" borderId="23" xfId="6" applyNumberFormat="1" applyFont="1" applyFill="1" applyBorder="1" applyAlignment="1"/>
    <xf numFmtId="166" fontId="20" fillId="3" borderId="23" xfId="6" applyNumberFormat="1" applyFont="1" applyFill="1" applyBorder="1" applyAlignment="1"/>
    <xf numFmtId="166" fontId="20" fillId="3" borderId="24" xfId="6" applyNumberFormat="1" applyFont="1" applyFill="1" applyBorder="1" applyAlignment="1"/>
    <xf numFmtId="166" fontId="20" fillId="3" borderId="25" xfId="6" applyNumberFormat="1" applyFont="1" applyFill="1" applyBorder="1" applyAlignment="1"/>
    <xf numFmtId="166" fontId="20" fillId="5" borderId="25" xfId="6" applyNumberFormat="1" applyFont="1" applyFill="1" applyBorder="1" applyAlignment="1"/>
    <xf numFmtId="166" fontId="20" fillId="5" borderId="24" xfId="6" applyNumberFormat="1" applyFont="1" applyFill="1" applyBorder="1" applyAlignment="1"/>
    <xf numFmtId="166" fontId="20" fillId="5" borderId="23" xfId="6" applyNumberFormat="1" applyFont="1" applyFill="1" applyBorder="1" applyAlignment="1"/>
    <xf numFmtId="169" fontId="20" fillId="5" borderId="23" xfId="6" applyNumberFormat="1" applyFont="1" applyFill="1" applyBorder="1" applyAlignment="1"/>
    <xf numFmtId="169" fontId="20" fillId="5" borderId="0" xfId="6" applyNumberFormat="1" applyFont="1" applyFill="1" applyBorder="1" applyAlignment="1"/>
    <xf numFmtId="0" fontId="1" fillId="5" borderId="3" xfId="0" applyFont="1" applyFill="1" applyBorder="1" applyAlignment="1">
      <alignment horizontal="left" wrapText="1" indent="2"/>
    </xf>
    <xf numFmtId="0" fontId="1" fillId="5" borderId="12" xfId="0" applyFont="1" applyFill="1" applyBorder="1" applyAlignment="1">
      <alignment horizontal="left" wrapText="1" indent="2"/>
    </xf>
    <xf numFmtId="0" fontId="8" fillId="5" borderId="13" xfId="0" applyFont="1" applyFill="1" applyBorder="1" applyAlignment="1">
      <alignment wrapText="1"/>
    </xf>
    <xf numFmtId="0" fontId="9" fillId="5" borderId="4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0" fontId="8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horizontal="left" wrapText="1" indent="1"/>
    </xf>
    <xf numFmtId="0" fontId="9" fillId="5" borderId="0" xfId="0" applyFont="1" applyFill="1" applyAlignment="1">
      <alignment horizontal="left" wrapText="1"/>
    </xf>
    <xf numFmtId="0" fontId="8" fillId="5" borderId="0" xfId="0" applyFont="1" applyFill="1" applyAlignment="1">
      <alignment horizontal="left" wrapText="1"/>
    </xf>
    <xf numFmtId="0" fontId="1" fillId="5" borderId="0" xfId="0" applyFont="1" applyFill="1" applyAlignment="1">
      <alignment vertical="top" wrapText="1"/>
    </xf>
    <xf numFmtId="0" fontId="8" fillId="5" borderId="4" xfId="0" applyFont="1" applyFill="1" applyBorder="1" applyAlignment="1">
      <alignment wrapText="1"/>
    </xf>
    <xf numFmtId="0" fontId="1" fillId="5" borderId="6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1" fillId="5" borderId="2" xfId="0" applyFont="1" applyFill="1" applyBorder="1" applyAlignment="1">
      <alignment wrapText="1"/>
    </xf>
    <xf numFmtId="164" fontId="1" fillId="5" borderId="0" xfId="0" applyNumberFormat="1" applyFont="1" applyFill="1" applyAlignment="1">
      <alignment wrapText="1"/>
    </xf>
    <xf numFmtId="0" fontId="1" fillId="5" borderId="0" xfId="0" applyFont="1" applyFill="1" applyAlignment="1">
      <alignment horizontal="right" wrapText="1"/>
    </xf>
    <xf numFmtId="0" fontId="1" fillId="5" borderId="7" xfId="0" applyFont="1" applyFill="1" applyBorder="1" applyAlignment="1">
      <alignment horizontal="left" wrapText="1"/>
    </xf>
    <xf numFmtId="0" fontId="8" fillId="5" borderId="14" xfId="0" applyFont="1" applyFill="1" applyBorder="1" applyAlignment="1">
      <alignment horizontal="left" wrapText="1"/>
    </xf>
    <xf numFmtId="0" fontId="8" fillId="5" borderId="11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right" wrapText="1"/>
    </xf>
    <xf numFmtId="0" fontId="8" fillId="5" borderId="15" xfId="0" applyFont="1" applyFill="1" applyBorder="1" applyAlignment="1">
      <alignment wrapText="1"/>
    </xf>
    <xf numFmtId="0" fontId="12" fillId="5" borderId="0" xfId="0" applyFont="1" applyFill="1" applyAlignment="1">
      <alignment wrapText="1"/>
    </xf>
    <xf numFmtId="0" fontId="1" fillId="5" borderId="7" xfId="0" applyFont="1" applyFill="1" applyBorder="1" applyAlignment="1">
      <alignment wrapText="1"/>
    </xf>
    <xf numFmtId="0" fontId="8" fillId="5" borderId="14" xfId="0" applyFont="1" applyFill="1" applyBorder="1" applyAlignment="1">
      <alignment wrapText="1"/>
    </xf>
    <xf numFmtId="0" fontId="1" fillId="5" borderId="0" xfId="1" applyFill="1">
      <alignment wrapText="1"/>
    </xf>
    <xf numFmtId="0" fontId="8" fillId="5" borderId="3" xfId="0" applyFont="1" applyFill="1" applyBorder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right" vertical="top" wrapText="1"/>
    </xf>
    <xf numFmtId="0" fontId="8" fillId="3" borderId="22" xfId="0" applyFont="1" applyFill="1" applyBorder="1" applyAlignment="1">
      <alignment horizontal="right" wrapText="1"/>
    </xf>
    <xf numFmtId="0" fontId="0" fillId="5" borderId="0" xfId="0" applyFill="1" applyBorder="1"/>
    <xf numFmtId="0" fontId="8" fillId="5" borderId="22" xfId="0" applyFont="1" applyFill="1" applyBorder="1" applyAlignment="1">
      <alignment horizontal="right" wrapText="1"/>
    </xf>
    <xf numFmtId="0" fontId="12" fillId="5" borderId="0" xfId="0" applyFont="1" applyFill="1" applyAlignment="1">
      <alignment horizontal="left" wrapText="1"/>
    </xf>
    <xf numFmtId="0" fontId="8" fillId="5" borderId="1" xfId="0" applyFont="1" applyFill="1" applyBorder="1" applyAlignment="1">
      <alignment horizontal="left" wrapText="1"/>
    </xf>
    <xf numFmtId="0" fontId="8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wrapText="1" indent="1"/>
    </xf>
    <xf numFmtId="0" fontId="1" fillId="5" borderId="0" xfId="0" applyFont="1" applyFill="1" applyAlignment="1">
      <alignment horizontal="left" wrapText="1" indent="2"/>
    </xf>
    <xf numFmtId="0" fontId="1" fillId="5" borderId="4" xfId="0" applyFont="1" applyFill="1" applyBorder="1" applyAlignment="1">
      <alignment horizontal="left" wrapText="1" indent="2"/>
    </xf>
    <xf numFmtId="0" fontId="1" fillId="5" borderId="17" xfId="0" applyFont="1" applyFill="1" applyBorder="1" applyAlignment="1">
      <alignment horizontal="left" wrapText="1"/>
    </xf>
    <xf numFmtId="0" fontId="8" fillId="5" borderId="16" xfId="0" applyFont="1" applyFill="1" applyBorder="1" applyAlignment="1">
      <alignment wrapText="1"/>
    </xf>
    <xf numFmtId="0" fontId="10" fillId="5" borderId="3" xfId="0" applyFont="1" applyFill="1" applyBorder="1" applyAlignment="1">
      <alignment vertical="top"/>
    </xf>
    <xf numFmtId="0" fontId="13" fillId="5" borderId="3" xfId="0" applyFont="1" applyFill="1" applyBorder="1" applyAlignment="1">
      <alignment wrapText="1"/>
    </xf>
    <xf numFmtId="0" fontId="19" fillId="2" borderId="0" xfId="0" applyFont="1" applyFill="1" applyAlignment="1">
      <alignment vertical="top" wrapText="1"/>
    </xf>
    <xf numFmtId="0" fontId="6" fillId="5" borderId="0" xfId="0" applyFont="1" applyFill="1" applyAlignment="1">
      <alignment horizontal="left" wrapText="1"/>
    </xf>
    <xf numFmtId="0" fontId="10" fillId="5" borderId="3" xfId="0" applyFont="1" applyFill="1" applyBorder="1" applyAlignment="1">
      <alignment horizontal="left" vertical="top" wrapText="1"/>
    </xf>
    <xf numFmtId="0" fontId="10" fillId="5" borderId="0" xfId="0" applyFont="1" applyFill="1" applyAlignment="1">
      <alignment horizontal="left" vertical="top" wrapText="1"/>
    </xf>
    <xf numFmtId="0" fontId="1" fillId="5" borderId="3" xfId="0" applyFont="1" applyFill="1" applyBorder="1" applyAlignment="1">
      <alignment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2 34 2" xfId="6" xr:uid="{E5D234CC-5BC6-4692-996B-B3F98AF488CB}"/>
    <cellStyle name="Table (Normal)" xfId="1" xr:uid="{00000000-0005-0000-0000-000001000000}"/>
  </cellStyles>
  <dxfs count="0"/>
  <tableStyles count="0"/>
  <colors>
    <mruColors>
      <color rgb="FFCCEDFF"/>
      <color rgb="FFB2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8</xdr:col>
      <xdr:colOff>247650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F4230B8-5CCD-4141-BDD8-7442185783AE}"/>
            </a:ext>
          </a:extLst>
        </xdr:cNvPr>
        <xdr:cNvCxnSpPr/>
      </xdr:nvCxnSpPr>
      <xdr:spPr>
        <a:xfrm>
          <a:off x="697230" y="2354580"/>
          <a:ext cx="468630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512445</xdr:colOff>
      <xdr:row>11</xdr:row>
      <xdr:rowOff>76435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313426-4868-4A49-891F-FC937B622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11680"/>
          <a:ext cx="512445" cy="438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branding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F1B12"/>
      </a:accent1>
      <a:accent2>
        <a:srgbClr val="00A7FE"/>
      </a:accent2>
      <a:accent3>
        <a:srgbClr val="004B7E"/>
      </a:accent3>
      <a:accent4>
        <a:srgbClr val="FFC000"/>
      </a:accent4>
      <a:accent5>
        <a:srgbClr val="00A760"/>
      </a:accent5>
      <a:accent6>
        <a:srgbClr val="FF5D00"/>
      </a:accent6>
      <a:hlink>
        <a:srgbClr val="DE1B12"/>
      </a:hlink>
      <a:folHlink>
        <a:srgbClr val="C4C6C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workbookViewId="0"/>
  </sheetViews>
  <sheetFormatPr defaultColWidth="13.42578125" defaultRowHeight="12.75" x14ac:dyDescent="0.2"/>
  <cols>
    <col min="1" max="7" width="9.28515625" customWidth="1"/>
    <col min="8" max="17" width="9.5703125" customWidth="1"/>
  </cols>
  <sheetData>
    <row r="1" spans="1:17" ht="14.1" customHeight="1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1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9.1" customHeight="1" x14ac:dyDescent="0.2">
      <c r="A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9.149999999999999" customHeight="1" x14ac:dyDescent="0.25">
      <c r="A4" s="5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4.1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4.1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4.1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4.1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4.1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4.1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29.1" customHeight="1" x14ac:dyDescent="0.2">
      <c r="A11" s="5"/>
      <c r="B11" s="131" t="s">
        <v>0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5"/>
      <c r="O11" s="5"/>
      <c r="P11" s="5"/>
      <c r="Q11" s="5"/>
    </row>
    <row r="12" spans="1:17" ht="14.1" customHeight="1" x14ac:dyDescent="0.2">
      <c r="A12" s="5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5"/>
      <c r="O12" s="5"/>
      <c r="P12" s="5"/>
      <c r="Q12" s="5"/>
    </row>
    <row r="13" spans="1:17" ht="14.1" customHeight="1" x14ac:dyDescent="0.2">
      <c r="A13" s="5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5"/>
      <c r="O13" s="5"/>
      <c r="P13" s="5"/>
      <c r="Q13" s="5"/>
    </row>
    <row r="14" spans="1:17" ht="14.1" customHeight="1" x14ac:dyDescent="0.2">
      <c r="A14" s="5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5"/>
      <c r="O14" s="5"/>
      <c r="P14" s="5"/>
      <c r="Q14" s="5"/>
    </row>
    <row r="15" spans="1:17" ht="14.1" customHeight="1" x14ac:dyDescent="0.2">
      <c r="A15" s="5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5"/>
      <c r="O15" s="5"/>
      <c r="P15" s="5"/>
      <c r="Q15" s="5"/>
    </row>
    <row r="16" spans="1:17" ht="14.1" customHeight="1" x14ac:dyDescent="0.2">
      <c r="A16" s="5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5"/>
      <c r="O16" s="5"/>
      <c r="P16" s="5"/>
      <c r="Q16" s="5"/>
    </row>
    <row r="17" spans="1:17" ht="14.1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4.1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4.1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4.1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4.1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4.1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4.1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4.1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workbookViewId="0"/>
  </sheetViews>
  <sheetFormatPr defaultColWidth="13.28515625" defaultRowHeight="12.75" x14ac:dyDescent="0.2"/>
  <cols>
    <col min="1" max="1" width="8.5703125" customWidth="1"/>
    <col min="2" max="2" width="76.85546875" customWidth="1"/>
    <col min="3" max="5" width="17.140625" customWidth="1"/>
    <col min="6" max="6" width="12" customWidth="1"/>
  </cols>
  <sheetData>
    <row r="1" spans="1:6" ht="15" customHeight="1" x14ac:dyDescent="0.2">
      <c r="A1" s="27"/>
      <c r="B1" s="27"/>
      <c r="C1" s="27"/>
      <c r="D1" s="27"/>
      <c r="E1" s="27"/>
      <c r="F1" s="27"/>
    </row>
    <row r="2" spans="1:6" ht="23.25" customHeight="1" x14ac:dyDescent="0.3">
      <c r="A2" s="27"/>
      <c r="B2" s="72" t="s">
        <v>1</v>
      </c>
      <c r="C2" s="27"/>
      <c r="D2" s="27"/>
      <c r="E2" s="27"/>
      <c r="F2" s="27"/>
    </row>
    <row r="3" spans="1:6" ht="16.7" customHeight="1" x14ac:dyDescent="0.2">
      <c r="A3" s="27"/>
      <c r="B3" s="73" t="s">
        <v>2</v>
      </c>
      <c r="C3" s="27"/>
      <c r="D3" s="27"/>
      <c r="E3" s="27"/>
      <c r="F3" s="27"/>
    </row>
    <row r="4" spans="1:6" ht="15" customHeight="1" x14ac:dyDescent="0.2">
      <c r="A4" s="27"/>
      <c r="B4" s="74"/>
      <c r="C4" s="27"/>
      <c r="D4" s="27"/>
      <c r="E4" s="27"/>
      <c r="F4" s="27"/>
    </row>
    <row r="5" spans="1:6" ht="16.7" customHeight="1" thickBot="1" x14ac:dyDescent="0.25">
      <c r="A5" s="27"/>
      <c r="B5" s="36" t="s">
        <v>1</v>
      </c>
      <c r="C5" s="37"/>
      <c r="D5" s="37"/>
      <c r="E5" s="37"/>
      <c r="F5" s="27"/>
    </row>
    <row r="6" spans="1:6" ht="16.7" customHeight="1" thickBot="1" x14ac:dyDescent="0.25">
      <c r="A6" s="27"/>
      <c r="B6" s="30" t="s">
        <v>3</v>
      </c>
      <c r="C6" s="2" t="s">
        <v>4</v>
      </c>
      <c r="D6" s="48" t="s">
        <v>5</v>
      </c>
      <c r="E6" s="48" t="s">
        <v>6</v>
      </c>
      <c r="F6" s="27"/>
    </row>
    <row r="7" spans="1:6" ht="16.7" customHeight="1" x14ac:dyDescent="0.2">
      <c r="A7" s="27"/>
      <c r="B7" s="66" t="s">
        <v>7</v>
      </c>
      <c r="C7" s="8">
        <v>121466000</v>
      </c>
      <c r="D7" s="23">
        <v>118602000</v>
      </c>
      <c r="E7" s="50">
        <v>2.41479907590091E-2</v>
      </c>
      <c r="F7" s="27"/>
    </row>
    <row r="8" spans="1:6" ht="16.7" customHeight="1" x14ac:dyDescent="0.2">
      <c r="A8" s="60"/>
      <c r="B8" s="27" t="s">
        <v>8</v>
      </c>
      <c r="C8" s="9">
        <v>79675000</v>
      </c>
      <c r="D8" s="24">
        <v>83257000</v>
      </c>
      <c r="E8" s="50">
        <v>-4.3023409443049797E-2</v>
      </c>
      <c r="F8" s="60"/>
    </row>
    <row r="9" spans="1:6" ht="16.7" customHeight="1" x14ac:dyDescent="0.2">
      <c r="A9" s="60"/>
      <c r="B9" s="27" t="s">
        <v>9</v>
      </c>
      <c r="C9" s="9">
        <v>41791000</v>
      </c>
      <c r="D9" s="24">
        <v>35345000</v>
      </c>
      <c r="E9" s="50">
        <v>0.182373744518319</v>
      </c>
      <c r="F9" s="60"/>
    </row>
    <row r="10" spans="1:6" ht="16.7" customHeight="1" x14ac:dyDescent="0.2">
      <c r="A10" s="60"/>
      <c r="B10" s="41" t="s">
        <v>10</v>
      </c>
      <c r="C10" s="10">
        <v>18938000</v>
      </c>
      <c r="D10" s="25">
        <v>20683000</v>
      </c>
      <c r="E10" s="52">
        <v>-8.4368805299037897E-2</v>
      </c>
      <c r="F10" s="60"/>
    </row>
    <row r="11" spans="1:6" ht="16.7" customHeight="1" x14ac:dyDescent="0.2">
      <c r="A11" s="27"/>
      <c r="B11" s="67" t="s">
        <v>11</v>
      </c>
      <c r="C11" s="16">
        <v>140404000</v>
      </c>
      <c r="D11" s="61">
        <v>139285000</v>
      </c>
      <c r="E11" s="52">
        <v>8.0338873532684804E-3</v>
      </c>
      <c r="F11" s="27"/>
    </row>
    <row r="12" spans="1:6" ht="16.7" customHeight="1" x14ac:dyDescent="0.2">
      <c r="A12" s="27"/>
      <c r="B12" s="33" t="s">
        <v>12</v>
      </c>
      <c r="C12" s="11">
        <v>123163000</v>
      </c>
      <c r="D12" s="26">
        <v>120331000</v>
      </c>
      <c r="E12" s="50">
        <v>2.3535082397719599E-2</v>
      </c>
      <c r="F12" s="27"/>
    </row>
    <row r="13" spans="1:6" ht="16.7" customHeight="1" x14ac:dyDescent="0.2">
      <c r="A13" s="60"/>
      <c r="B13" s="60" t="s">
        <v>13</v>
      </c>
      <c r="C13" s="17">
        <v>0.87720435315233203</v>
      </c>
      <c r="D13" s="50">
        <v>0.86391930215026702</v>
      </c>
      <c r="E13" s="50"/>
      <c r="F13" s="60"/>
    </row>
    <row r="14" spans="1:6" ht="16.7" customHeight="1" x14ac:dyDescent="0.2">
      <c r="A14" s="60"/>
      <c r="B14" s="68" t="s">
        <v>14</v>
      </c>
      <c r="C14" s="10">
        <v>-117446000</v>
      </c>
      <c r="D14" s="25">
        <v>-125245000</v>
      </c>
      <c r="E14" s="52">
        <v>-6.2269950896243403E-2</v>
      </c>
      <c r="F14" s="60"/>
    </row>
    <row r="15" spans="1:6" ht="16.7" customHeight="1" x14ac:dyDescent="0.2">
      <c r="A15" s="27"/>
      <c r="B15" s="33" t="s">
        <v>15</v>
      </c>
      <c r="C15" s="11">
        <v>5717000</v>
      </c>
      <c r="D15" s="26">
        <v>-4914000</v>
      </c>
      <c r="E15" s="62"/>
      <c r="F15" s="27"/>
    </row>
    <row r="16" spans="1:6" ht="16.7" customHeight="1" x14ac:dyDescent="0.2">
      <c r="A16" s="27"/>
      <c r="B16" s="69" t="s">
        <v>16</v>
      </c>
      <c r="C16" s="10">
        <v>4.07182131563203E-2</v>
      </c>
      <c r="D16" s="25">
        <v>-3.52801809240047E-2</v>
      </c>
      <c r="E16" s="63"/>
      <c r="F16" s="27"/>
    </row>
    <row r="17" spans="1:6" ht="16.7" customHeight="1" x14ac:dyDescent="0.2">
      <c r="A17" s="27"/>
      <c r="B17" s="70" t="s">
        <v>17</v>
      </c>
      <c r="C17" s="16">
        <v>3014000</v>
      </c>
      <c r="D17" s="61">
        <v>-4868000</v>
      </c>
      <c r="E17" s="64"/>
      <c r="F17" s="27"/>
    </row>
    <row r="18" spans="1:6" ht="16.7" customHeight="1" x14ac:dyDescent="0.2">
      <c r="A18" s="27"/>
      <c r="B18" s="33" t="s">
        <v>18</v>
      </c>
      <c r="C18" s="11">
        <v>-2963000</v>
      </c>
      <c r="D18" s="26">
        <v>-9416000</v>
      </c>
      <c r="E18" s="62"/>
      <c r="F18" s="27"/>
    </row>
    <row r="19" spans="1:6" ht="16.7" customHeight="1" thickBot="1" x14ac:dyDescent="0.25">
      <c r="A19" s="60"/>
      <c r="B19" s="71" t="s">
        <v>19</v>
      </c>
      <c r="C19" s="18">
        <v>-2.11033873678813E-2</v>
      </c>
      <c r="D19" s="54">
        <v>-6.7602397961015206E-2</v>
      </c>
      <c r="E19" s="65"/>
      <c r="F19" s="60"/>
    </row>
    <row r="20" spans="1:6" ht="15" customHeight="1" x14ac:dyDescent="0.2">
      <c r="A20" s="27"/>
      <c r="B20" s="57"/>
      <c r="C20" s="58"/>
      <c r="D20" s="58"/>
      <c r="E20" s="58"/>
      <c r="F20" s="27"/>
    </row>
    <row r="21" spans="1:6" ht="16.7" customHeight="1" thickBot="1" x14ac:dyDescent="0.25">
      <c r="A21" s="27"/>
      <c r="B21" s="59"/>
      <c r="C21" s="19"/>
      <c r="D21" s="19"/>
      <c r="E21" s="19"/>
      <c r="F21" s="27"/>
    </row>
    <row r="22" spans="1:6" ht="16.7" customHeight="1" thickBot="1" x14ac:dyDescent="0.25">
      <c r="A22" s="27"/>
      <c r="B22" s="30" t="s">
        <v>20</v>
      </c>
      <c r="C22" s="2" t="s">
        <v>4</v>
      </c>
      <c r="D22" s="48" t="s">
        <v>5</v>
      </c>
      <c r="E22" s="48" t="s">
        <v>6</v>
      </c>
      <c r="F22" s="27"/>
    </row>
    <row r="23" spans="1:6" ht="16.7" customHeight="1" x14ac:dyDescent="0.2">
      <c r="A23" s="27"/>
      <c r="B23" s="55" t="s">
        <v>21</v>
      </c>
      <c r="C23" s="8">
        <v>79675000</v>
      </c>
      <c r="D23" s="49">
        <v>83257000</v>
      </c>
      <c r="E23" s="50">
        <v>-4.3023409443049797E-2</v>
      </c>
      <c r="F23" s="27"/>
    </row>
    <row r="24" spans="1:6" ht="16.7" customHeight="1" x14ac:dyDescent="0.2">
      <c r="A24" s="27"/>
      <c r="B24" s="56" t="s">
        <v>22</v>
      </c>
      <c r="C24" s="10">
        <v>2923000</v>
      </c>
      <c r="D24" s="51">
        <v>-4237000</v>
      </c>
      <c r="E24" s="52"/>
      <c r="F24" s="27"/>
    </row>
    <row r="25" spans="1:6" ht="16.7" customHeight="1" thickBot="1" x14ac:dyDescent="0.25">
      <c r="A25" s="27"/>
      <c r="B25" s="45" t="s">
        <v>23</v>
      </c>
      <c r="C25" s="15">
        <v>82598000</v>
      </c>
      <c r="D25" s="53">
        <v>79020000</v>
      </c>
      <c r="E25" s="54">
        <v>4.5279676031384497E-2</v>
      </c>
      <c r="F25" s="27"/>
    </row>
    <row r="26" spans="1:6" ht="16.7" customHeight="1" x14ac:dyDescent="0.2">
      <c r="A26" s="27"/>
      <c r="B26" s="31"/>
      <c r="C26" s="46"/>
      <c r="D26" s="46"/>
      <c r="E26" s="46"/>
      <c r="F26" s="27"/>
    </row>
    <row r="27" spans="1:6" ht="15" customHeight="1" x14ac:dyDescent="0.2">
      <c r="A27" s="19"/>
      <c r="B27" s="19"/>
      <c r="C27" s="19"/>
      <c r="D27" s="19"/>
      <c r="E27" s="19"/>
      <c r="F27" s="19"/>
    </row>
    <row r="28" spans="1:6" ht="15" customHeight="1" thickBot="1" x14ac:dyDescent="0.25">
      <c r="A28" s="19"/>
      <c r="B28" s="36" t="s">
        <v>24</v>
      </c>
      <c r="C28" s="37"/>
      <c r="D28" s="47"/>
      <c r="E28" s="19"/>
      <c r="F28" s="19"/>
    </row>
    <row r="29" spans="1:6" ht="15" customHeight="1" thickBot="1" x14ac:dyDescent="0.25">
      <c r="A29" s="19"/>
      <c r="B29" s="30" t="s">
        <v>20</v>
      </c>
      <c r="C29" s="3" t="s">
        <v>4</v>
      </c>
      <c r="D29" s="22" t="s">
        <v>5</v>
      </c>
      <c r="E29" s="19"/>
      <c r="F29" s="19"/>
    </row>
    <row r="30" spans="1:6" ht="15" customHeight="1" x14ac:dyDescent="0.2">
      <c r="A30" s="19"/>
      <c r="B30" s="39" t="s">
        <v>25</v>
      </c>
      <c r="C30" s="13">
        <f>'4. Cons Stat of CF'!H6</f>
        <v>5717000</v>
      </c>
      <c r="D30" s="38">
        <f>'4. Cons Stat of CF'!D6</f>
        <v>-4914000</v>
      </c>
      <c r="E30" s="19"/>
      <c r="F30" s="19"/>
    </row>
    <row r="31" spans="1:6" ht="15" customHeight="1" x14ac:dyDescent="0.2">
      <c r="A31" s="19"/>
      <c r="B31" s="40" t="s">
        <v>26</v>
      </c>
      <c r="C31" s="9">
        <f>'4. Cons Stat of CF'!H8</f>
        <v>4616000</v>
      </c>
      <c r="D31" s="24">
        <f>'4. Cons Stat of CF'!D8</f>
        <v>8905000</v>
      </c>
      <c r="E31" s="19"/>
      <c r="F31" s="19"/>
    </row>
    <row r="32" spans="1:6" ht="15" customHeight="1" x14ac:dyDescent="0.2">
      <c r="A32" s="19"/>
      <c r="B32" s="27" t="s">
        <v>27</v>
      </c>
      <c r="C32" s="9">
        <f>'4. Cons Stat of CF'!H10</f>
        <v>2921000</v>
      </c>
      <c r="D32" s="24">
        <f>'4. Cons Stat of CF'!D10</f>
        <v>2786000</v>
      </c>
      <c r="E32" s="19"/>
      <c r="F32" s="19"/>
    </row>
    <row r="33" spans="1:6" ht="15" customHeight="1" x14ac:dyDescent="0.2">
      <c r="A33" s="19"/>
      <c r="B33" s="27" t="s">
        <v>28</v>
      </c>
      <c r="C33" s="9">
        <f>SUM('4. Cons Stat of CF'!H7,'4. Cons Stat of CF'!H9,'4. Cons Stat of CF'!H11)</f>
        <v>-1884000</v>
      </c>
      <c r="D33" s="24">
        <f>SUM('4. Cons Stat of CF'!D7,'4. Cons Stat of CF'!D9,'4. Cons Stat of CF'!D11)</f>
        <v>512000</v>
      </c>
      <c r="E33" s="19"/>
      <c r="F33" s="19"/>
    </row>
    <row r="34" spans="1:6" ht="15" customHeight="1" x14ac:dyDescent="0.2">
      <c r="A34" s="19"/>
      <c r="B34" s="27" t="s">
        <v>29</v>
      </c>
      <c r="C34" s="9">
        <f>SUM('4. Cons Stat of CF'!H13:H15)-C35</f>
        <v>-6425000</v>
      </c>
      <c r="D34" s="24">
        <f>SUM('4. Cons Stat of CF'!D13:D15)-D35</f>
        <v>-24758000</v>
      </c>
      <c r="E34" s="19"/>
      <c r="F34" s="19"/>
    </row>
    <row r="35" spans="1:6" ht="15" customHeight="1" x14ac:dyDescent="0.2">
      <c r="A35" s="19"/>
      <c r="B35" s="27" t="s">
        <v>30</v>
      </c>
      <c r="C35" s="9">
        <f>'3. Cons Balance Sheet'!I51-'3. Cons Balance Sheet'!H51</f>
        <v>1938000</v>
      </c>
      <c r="D35" s="24">
        <f>'3. Cons Balance Sheet'!E51-'3. Cons Balance Sheet'!D51</f>
        <v>8945000</v>
      </c>
      <c r="E35" s="19"/>
      <c r="F35" s="19"/>
    </row>
    <row r="36" spans="1:6" ht="15" customHeight="1" x14ac:dyDescent="0.2">
      <c r="A36" s="19"/>
      <c r="B36" s="27" t="s">
        <v>31</v>
      </c>
      <c r="C36" s="9">
        <f>'5. Operational performance'!H36</f>
        <v>-1135000</v>
      </c>
      <c r="D36" s="24">
        <f>'5. Operational performance'!D36</f>
        <v>-41000</v>
      </c>
      <c r="E36" s="19"/>
      <c r="F36" s="19"/>
    </row>
    <row r="37" spans="1:6" ht="15" customHeight="1" x14ac:dyDescent="0.2">
      <c r="A37" s="19"/>
      <c r="B37" s="41" t="s">
        <v>32</v>
      </c>
      <c r="C37" s="10">
        <f>'4. Cons Stat of CF'!H48+'4. Cons Stat of CF'!H49</f>
        <v>-8711000</v>
      </c>
      <c r="D37" s="25">
        <f>'4. Cons Stat of CF'!D48+'4. Cons Stat of CF'!D49</f>
        <v>-851000</v>
      </c>
      <c r="E37" s="19"/>
      <c r="F37" s="19"/>
    </row>
    <row r="38" spans="1:6" ht="15" customHeight="1" thickBot="1" x14ac:dyDescent="0.25">
      <c r="A38" s="19"/>
      <c r="B38" s="35" t="s">
        <v>33</v>
      </c>
      <c r="C38" s="12">
        <f>SUM(C30:C37)</f>
        <v>-2963000</v>
      </c>
      <c r="D38" s="28">
        <f>SUM(D30:D37)</f>
        <v>-9416000</v>
      </c>
      <c r="E38" s="19"/>
      <c r="F38" s="19"/>
    </row>
    <row r="39" spans="1:6" ht="15" customHeight="1" x14ac:dyDescent="0.2">
      <c r="A39" s="19"/>
      <c r="B39" s="42"/>
      <c r="C39" s="14"/>
      <c r="D39" s="21"/>
      <c r="E39" s="19"/>
      <c r="F39" s="27"/>
    </row>
    <row r="40" spans="1:6" ht="15" customHeight="1" x14ac:dyDescent="0.2">
      <c r="A40" s="19"/>
      <c r="B40" s="43" t="s">
        <v>34</v>
      </c>
      <c r="C40" s="9">
        <f>'5. Operational performance'!H44</f>
        <v>-2457000</v>
      </c>
      <c r="D40" s="24">
        <f>'5. Operational performance'!D44</f>
        <v>-2112000</v>
      </c>
      <c r="E40" s="19"/>
      <c r="F40" s="19"/>
    </row>
    <row r="41" spans="1:6" ht="15" customHeight="1" x14ac:dyDescent="0.2">
      <c r="A41" s="19"/>
      <c r="B41" s="43" t="s">
        <v>35</v>
      </c>
      <c r="C41" s="9"/>
      <c r="D41" s="24">
        <f>'5. Operational performance'!D45</f>
        <v>-19920000</v>
      </c>
      <c r="E41" s="19"/>
      <c r="F41" s="19"/>
    </row>
    <row r="42" spans="1:6" ht="15" customHeight="1" x14ac:dyDescent="0.2">
      <c r="A42" s="19"/>
      <c r="B42" s="44" t="s">
        <v>36</v>
      </c>
      <c r="C42" s="10">
        <f>'5. Operational performance'!H47</f>
        <v>-1081490</v>
      </c>
      <c r="D42" s="25">
        <f>'5. Operational performance'!D47</f>
        <v>110900</v>
      </c>
      <c r="E42" s="19"/>
      <c r="F42" s="19"/>
    </row>
    <row r="43" spans="1:6" ht="15" customHeight="1" thickBot="1" x14ac:dyDescent="0.25">
      <c r="A43" s="19"/>
      <c r="B43" s="45" t="s">
        <v>37</v>
      </c>
      <c r="C43" s="12">
        <f>SUM(C38:C42)</f>
        <v>-6501490</v>
      </c>
      <c r="D43" s="28">
        <f>SUM(D38:D42)</f>
        <v>-31337100</v>
      </c>
      <c r="E43" s="19"/>
      <c r="F43" s="19"/>
    </row>
    <row r="44" spans="1:6" ht="15" customHeight="1" x14ac:dyDescent="0.2">
      <c r="A44" s="19"/>
      <c r="B44" s="20"/>
      <c r="C44" s="21"/>
      <c r="D44" s="21"/>
      <c r="E44" s="19"/>
      <c r="F44" s="19"/>
    </row>
    <row r="45" spans="1:6" ht="15" customHeight="1" x14ac:dyDescent="0.2">
      <c r="A45" s="19"/>
      <c r="B45" s="19"/>
      <c r="C45" s="19"/>
      <c r="D45" s="19"/>
      <c r="E45" s="19"/>
      <c r="F45" s="19"/>
    </row>
    <row r="46" spans="1:6" ht="15" customHeight="1" thickBot="1" x14ac:dyDescent="0.25">
      <c r="A46" s="19"/>
      <c r="B46" s="36" t="s">
        <v>38</v>
      </c>
      <c r="C46" s="37"/>
      <c r="D46" s="37"/>
      <c r="E46" s="19"/>
      <c r="F46" s="19"/>
    </row>
    <row r="47" spans="1:6" ht="15" customHeight="1" thickBot="1" x14ac:dyDescent="0.25">
      <c r="A47" s="19"/>
      <c r="B47" s="30" t="s">
        <v>20</v>
      </c>
      <c r="C47" s="3">
        <v>45747</v>
      </c>
      <c r="D47" s="22">
        <v>45657</v>
      </c>
      <c r="E47" s="19"/>
      <c r="F47" s="19"/>
    </row>
    <row r="48" spans="1:6" ht="15" customHeight="1" x14ac:dyDescent="0.2">
      <c r="A48" s="19"/>
      <c r="B48" s="31" t="s">
        <v>39</v>
      </c>
      <c r="C48" s="8">
        <v>432459000</v>
      </c>
      <c r="D48" s="23">
        <v>429538000</v>
      </c>
      <c r="E48" s="19"/>
      <c r="F48" s="19"/>
    </row>
    <row r="49" spans="1:6" ht="15" customHeight="1" x14ac:dyDescent="0.2">
      <c r="A49" s="19"/>
      <c r="B49" s="27" t="s">
        <v>40</v>
      </c>
      <c r="C49" s="9">
        <v>17714000</v>
      </c>
      <c r="D49" s="24">
        <v>19231000</v>
      </c>
      <c r="E49" s="19"/>
      <c r="F49" s="19"/>
    </row>
    <row r="50" spans="1:6" ht="15" customHeight="1" x14ac:dyDescent="0.2">
      <c r="A50" s="19"/>
      <c r="B50" s="32" t="s">
        <v>10</v>
      </c>
      <c r="C50" s="10">
        <v>19658000</v>
      </c>
      <c r="D50" s="25">
        <v>20783000</v>
      </c>
      <c r="E50" s="19"/>
      <c r="F50" s="19"/>
    </row>
    <row r="51" spans="1:6" ht="15" customHeight="1" x14ac:dyDescent="0.2">
      <c r="A51" s="19"/>
      <c r="B51" s="33" t="s">
        <v>41</v>
      </c>
      <c r="C51" s="11">
        <v>469831000</v>
      </c>
      <c r="D51" s="26">
        <v>469552000</v>
      </c>
      <c r="E51" s="19"/>
      <c r="F51" s="27"/>
    </row>
    <row r="52" spans="1:6" ht="15" customHeight="1" x14ac:dyDescent="0.2">
      <c r="A52" s="19"/>
      <c r="B52" s="34" t="s">
        <v>42</v>
      </c>
      <c r="C52" s="10">
        <v>35410000</v>
      </c>
      <c r="D52" s="25">
        <v>37069000</v>
      </c>
      <c r="E52" s="19"/>
      <c r="F52" s="19"/>
    </row>
    <row r="53" spans="1:6" ht="15" customHeight="1" thickBot="1" x14ac:dyDescent="0.25">
      <c r="A53" s="19"/>
      <c r="B53" s="35" t="s">
        <v>38</v>
      </c>
      <c r="C53" s="12">
        <v>434421000</v>
      </c>
      <c r="D53" s="28">
        <v>432483000</v>
      </c>
      <c r="E53" s="29"/>
      <c r="F53" s="19"/>
    </row>
    <row r="54" spans="1:6" ht="15" customHeight="1" x14ac:dyDescent="0.2">
      <c r="A54" s="19"/>
      <c r="B54" s="20"/>
      <c r="C54" s="21"/>
      <c r="D54" s="21"/>
      <c r="E54" s="19"/>
      <c r="F54" s="19"/>
    </row>
    <row r="55" spans="1:6" ht="15" customHeight="1" x14ac:dyDescent="0.2"/>
    <row r="56" spans="1:6" ht="15" customHeight="1" x14ac:dyDescent="0.2"/>
  </sheetData>
  <pageMargins left="0.75" right="0.75" top="1" bottom="1" header="0.5" footer="0.5"/>
  <pageSetup orientation="portrait" r:id="rId1"/>
  <customProperties>
    <customPr name="_pios_id" r:id="rId2"/>
  </customProperties>
  <ignoredErrors>
    <ignoredError sqref="C34:E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workbookViewId="0"/>
  </sheetViews>
  <sheetFormatPr defaultColWidth="13.28515625" defaultRowHeight="12.75" x14ac:dyDescent="0.2"/>
  <cols>
    <col min="1" max="1" width="8.5703125" customWidth="1"/>
    <col min="2" max="2" width="65.5703125" customWidth="1"/>
    <col min="3" max="6" width="12.42578125" customWidth="1"/>
    <col min="9" max="9" width="12" customWidth="1"/>
  </cols>
  <sheetData>
    <row r="1" spans="1:10" ht="14.1" customHeight="1" x14ac:dyDescent="0.2">
      <c r="A1" s="27"/>
      <c r="B1" s="27"/>
      <c r="C1" s="27"/>
      <c r="D1" s="27"/>
      <c r="E1" s="27"/>
      <c r="F1" s="19"/>
      <c r="G1" s="19"/>
      <c r="H1" s="19"/>
      <c r="I1" s="19"/>
    </row>
    <row r="2" spans="1:10" ht="23.25" customHeight="1" x14ac:dyDescent="0.3">
      <c r="A2" s="27"/>
      <c r="B2" s="132" t="s">
        <v>43</v>
      </c>
      <c r="C2" s="132"/>
      <c r="D2" s="132"/>
      <c r="E2" s="132"/>
      <c r="F2" s="132"/>
      <c r="G2" s="19"/>
      <c r="H2" s="19"/>
      <c r="I2" s="19"/>
    </row>
    <row r="3" spans="1:10" ht="16.7" customHeight="1" x14ac:dyDescent="0.2">
      <c r="A3" s="27"/>
      <c r="B3" s="73" t="str">
        <f>'1. Key figures table'!$B$3</f>
        <v>First quarter 2025 results</v>
      </c>
      <c r="C3" s="27"/>
      <c r="D3" s="27"/>
      <c r="E3" s="27"/>
      <c r="F3" s="19"/>
      <c r="G3" s="19"/>
      <c r="H3" s="19"/>
      <c r="I3" s="19"/>
    </row>
    <row r="4" spans="1:10" ht="16.7" customHeight="1" x14ac:dyDescent="0.2">
      <c r="A4" s="27"/>
      <c r="B4" s="74"/>
      <c r="C4" s="27"/>
      <c r="D4" s="27"/>
      <c r="E4" s="27"/>
      <c r="F4" s="19"/>
      <c r="G4" s="19"/>
      <c r="H4" s="19"/>
      <c r="I4" s="19"/>
    </row>
    <row r="5" spans="1:10" ht="16.7" customHeight="1" x14ac:dyDescent="0.2">
      <c r="A5" s="27"/>
      <c r="B5" s="37"/>
      <c r="C5" s="37"/>
      <c r="D5" s="37"/>
      <c r="E5" s="37"/>
      <c r="F5" s="19"/>
      <c r="G5" s="19"/>
      <c r="H5" s="19"/>
      <c r="I5" s="19"/>
    </row>
    <row r="6" spans="1:10" ht="16.7" customHeight="1" x14ac:dyDescent="0.2">
      <c r="A6" s="27"/>
      <c r="B6" s="30" t="s">
        <v>20</v>
      </c>
      <c r="C6" s="48" t="s">
        <v>44</v>
      </c>
      <c r="D6" s="48" t="s">
        <v>5</v>
      </c>
      <c r="E6" s="48" t="s">
        <v>45</v>
      </c>
      <c r="F6" s="48" t="s">
        <v>46</v>
      </c>
      <c r="G6" s="48" t="s">
        <v>47</v>
      </c>
      <c r="H6" s="2" t="s">
        <v>4</v>
      </c>
      <c r="I6" s="19"/>
    </row>
    <row r="7" spans="1:10" ht="16.7" customHeight="1" x14ac:dyDescent="0.2">
      <c r="A7" s="27"/>
      <c r="B7" s="86" t="s">
        <v>39</v>
      </c>
      <c r="C7" s="24">
        <v>87806000</v>
      </c>
      <c r="D7" s="24">
        <v>83257000</v>
      </c>
      <c r="E7" s="24">
        <v>87337000</v>
      </c>
      <c r="F7" s="24">
        <v>78057000</v>
      </c>
      <c r="G7" s="24">
        <v>79342000</v>
      </c>
      <c r="H7" s="9">
        <v>79675000</v>
      </c>
      <c r="I7" s="19"/>
    </row>
    <row r="8" spans="1:10" ht="16.7" customHeight="1" x14ac:dyDescent="0.2">
      <c r="A8" s="27"/>
      <c r="B8" s="87" t="s">
        <v>40</v>
      </c>
      <c r="C8" s="81">
        <v>37403000</v>
      </c>
      <c r="D8" s="81">
        <v>35345000</v>
      </c>
      <c r="E8" s="81">
        <v>41402000</v>
      </c>
      <c r="F8" s="81">
        <v>41716000</v>
      </c>
      <c r="G8" s="81">
        <v>42907000</v>
      </c>
      <c r="H8" s="80">
        <v>41791000</v>
      </c>
      <c r="I8" s="19"/>
    </row>
    <row r="9" spans="1:10" ht="16.7" customHeight="1" x14ac:dyDescent="0.2">
      <c r="A9" s="27"/>
      <c r="B9" s="88" t="s">
        <v>7</v>
      </c>
      <c r="C9" s="26">
        <v>125209000</v>
      </c>
      <c r="D9" s="26">
        <v>118602000</v>
      </c>
      <c r="E9" s="26">
        <v>128739000</v>
      </c>
      <c r="F9" s="26">
        <v>119773000</v>
      </c>
      <c r="G9" s="26">
        <v>122249000</v>
      </c>
      <c r="H9" s="11">
        <v>121466000</v>
      </c>
      <c r="I9" s="19"/>
    </row>
    <row r="10" spans="1:10" ht="16.7" customHeight="1" x14ac:dyDescent="0.2">
      <c r="A10" s="27"/>
      <c r="B10" s="32" t="s">
        <v>10</v>
      </c>
      <c r="C10" s="25">
        <v>18170000</v>
      </c>
      <c r="D10" s="25">
        <v>20683000</v>
      </c>
      <c r="E10" s="25">
        <v>23440000</v>
      </c>
      <c r="F10" s="25">
        <v>20906000</v>
      </c>
      <c r="G10" s="25">
        <v>19990000</v>
      </c>
      <c r="H10" s="10">
        <v>18938000</v>
      </c>
      <c r="I10" s="19"/>
    </row>
    <row r="11" spans="1:10" ht="16.7" customHeight="1" x14ac:dyDescent="0.2">
      <c r="A11" s="27"/>
      <c r="B11" s="33" t="s">
        <v>11</v>
      </c>
      <c r="C11" s="26">
        <v>143379000</v>
      </c>
      <c r="D11" s="26">
        <v>139285000</v>
      </c>
      <c r="E11" s="26">
        <v>152179000</v>
      </c>
      <c r="F11" s="26">
        <v>140679000</v>
      </c>
      <c r="G11" s="26">
        <v>142239000</v>
      </c>
      <c r="H11" s="11">
        <v>140404000</v>
      </c>
      <c r="I11" s="19"/>
    </row>
    <row r="12" spans="1:10" ht="16.7" customHeight="1" x14ac:dyDescent="0.2">
      <c r="A12" s="27"/>
      <c r="B12" s="32" t="s">
        <v>48</v>
      </c>
      <c r="C12" s="25">
        <v>-16511000</v>
      </c>
      <c r="D12" s="25">
        <v>-18954000</v>
      </c>
      <c r="E12" s="25">
        <v>-31132000</v>
      </c>
      <c r="F12" s="25">
        <v>-18905000</v>
      </c>
      <c r="G12" s="25">
        <v>-17885000</v>
      </c>
      <c r="H12" s="10">
        <v>-17241000</v>
      </c>
      <c r="I12" s="19"/>
    </row>
    <row r="13" spans="1:10" ht="16.7" customHeight="1" x14ac:dyDescent="0.2">
      <c r="A13" s="27"/>
      <c r="B13" s="33" t="s">
        <v>12</v>
      </c>
      <c r="C13" s="26">
        <v>126868000</v>
      </c>
      <c r="D13" s="26">
        <v>120331000</v>
      </c>
      <c r="E13" s="26">
        <v>121047000</v>
      </c>
      <c r="F13" s="26">
        <v>121774000</v>
      </c>
      <c r="G13" s="26">
        <v>124354000</v>
      </c>
      <c r="H13" s="11">
        <v>123163000</v>
      </c>
      <c r="I13" s="19"/>
    </row>
    <row r="14" spans="1:10" ht="16.7" customHeight="1" x14ac:dyDescent="0.2">
      <c r="A14" s="27"/>
      <c r="B14" s="89" t="s">
        <v>13</v>
      </c>
      <c r="C14" s="52">
        <v>0.88484366608778098</v>
      </c>
      <c r="D14" s="52">
        <v>0.86391930215026702</v>
      </c>
      <c r="E14" s="52">
        <v>0.79542512436012902</v>
      </c>
      <c r="F14" s="52">
        <v>0.86561604788205804</v>
      </c>
      <c r="G14" s="52">
        <v>0.87426092703126401</v>
      </c>
      <c r="H14" s="76">
        <v>0.87720435315233203</v>
      </c>
      <c r="I14" s="19"/>
      <c r="J14" s="1"/>
    </row>
    <row r="15" spans="1:10" ht="16.7" customHeight="1" x14ac:dyDescent="0.2">
      <c r="A15" s="27"/>
      <c r="B15" s="90"/>
      <c r="C15" s="24"/>
      <c r="D15" s="24"/>
      <c r="E15" s="24"/>
      <c r="F15" s="24"/>
      <c r="G15" s="24"/>
      <c r="H15" s="9"/>
      <c r="I15" s="19"/>
    </row>
    <row r="16" spans="1:10" ht="16.7" customHeight="1" x14ac:dyDescent="0.2">
      <c r="A16" s="27"/>
      <c r="B16" s="91" t="s">
        <v>49</v>
      </c>
      <c r="C16" s="24">
        <v>-42957000</v>
      </c>
      <c r="D16" s="24">
        <v>-43018000</v>
      </c>
      <c r="E16" s="24">
        <v>-43904000</v>
      </c>
      <c r="F16" s="24">
        <v>-44355000</v>
      </c>
      <c r="G16" s="24">
        <v>-45690000</v>
      </c>
      <c r="H16" s="9">
        <v>-36944000</v>
      </c>
      <c r="I16" s="19"/>
    </row>
    <row r="17" spans="1:9" ht="16.7" customHeight="1" x14ac:dyDescent="0.2">
      <c r="A17" s="27"/>
      <c r="B17" s="91" t="s">
        <v>50</v>
      </c>
      <c r="C17" s="24">
        <v>-45485000</v>
      </c>
      <c r="D17" s="24">
        <v>-45908000</v>
      </c>
      <c r="E17" s="24">
        <v>-46270000</v>
      </c>
      <c r="F17" s="24">
        <v>-46230000</v>
      </c>
      <c r="G17" s="24">
        <v>-46736000</v>
      </c>
      <c r="H17" s="9">
        <v>-47437000</v>
      </c>
      <c r="I17" s="19"/>
    </row>
    <row r="18" spans="1:9" ht="16.7" customHeight="1" x14ac:dyDescent="0.2">
      <c r="A18" s="27"/>
      <c r="B18" s="91" t="s">
        <v>51</v>
      </c>
      <c r="C18" s="24">
        <v>-15760000</v>
      </c>
      <c r="D18" s="24">
        <v>-13642000</v>
      </c>
      <c r="E18" s="24">
        <v>-14905000</v>
      </c>
      <c r="F18" s="24">
        <v>-14575000</v>
      </c>
      <c r="G18" s="24">
        <v>-16930000</v>
      </c>
      <c r="H18" s="9">
        <v>-11821000</v>
      </c>
      <c r="I18" s="19"/>
    </row>
    <row r="19" spans="1:9" ht="16.7" customHeight="1" x14ac:dyDescent="0.2">
      <c r="A19" s="27"/>
      <c r="B19" s="91" t="s">
        <v>52</v>
      </c>
      <c r="C19" s="24">
        <v>-33026000</v>
      </c>
      <c r="D19" s="24">
        <v>-22677000</v>
      </c>
      <c r="E19" s="24">
        <v>-21166000</v>
      </c>
      <c r="F19" s="24">
        <v>-20723000</v>
      </c>
      <c r="G19" s="24">
        <v>-21067000</v>
      </c>
      <c r="H19" s="9">
        <v>-21244000</v>
      </c>
      <c r="I19" s="19"/>
    </row>
    <row r="20" spans="1:9" ht="16.7" customHeight="1" x14ac:dyDescent="0.2">
      <c r="A20" s="27"/>
      <c r="B20" s="92" t="s">
        <v>53</v>
      </c>
      <c r="C20" s="61">
        <v>-137228000</v>
      </c>
      <c r="D20" s="61">
        <v>-125245000</v>
      </c>
      <c r="E20" s="61">
        <v>-126245000</v>
      </c>
      <c r="F20" s="61">
        <v>-125883000</v>
      </c>
      <c r="G20" s="61">
        <v>-130423000</v>
      </c>
      <c r="H20" s="16">
        <v>-117446000</v>
      </c>
      <c r="I20" s="19"/>
    </row>
    <row r="21" spans="1:9" ht="16.7" customHeight="1" x14ac:dyDescent="0.2">
      <c r="A21" s="27"/>
      <c r="B21" s="93"/>
      <c r="C21" s="82"/>
      <c r="D21" s="82"/>
      <c r="E21" s="82"/>
      <c r="F21" s="82"/>
      <c r="G21" s="82"/>
      <c r="H21" s="79"/>
      <c r="I21" s="19"/>
    </row>
    <row r="22" spans="1:9" ht="16.7" customHeight="1" x14ac:dyDescent="0.2">
      <c r="A22" s="27"/>
      <c r="B22" s="33" t="s">
        <v>54</v>
      </c>
      <c r="C22" s="26">
        <v>-10360000</v>
      </c>
      <c r="D22" s="26">
        <v>-4914000</v>
      </c>
      <c r="E22" s="26">
        <v>-5198000</v>
      </c>
      <c r="F22" s="26">
        <v>-4109000</v>
      </c>
      <c r="G22" s="26">
        <v>-6069000</v>
      </c>
      <c r="H22" s="11">
        <v>5717000</v>
      </c>
      <c r="I22" s="19"/>
    </row>
    <row r="23" spans="1:9" ht="16.7" customHeight="1" x14ac:dyDescent="0.2">
      <c r="A23" s="27"/>
      <c r="B23" s="94" t="s">
        <v>16</v>
      </c>
      <c r="C23" s="50">
        <v>-7.2256048654266006E-2</v>
      </c>
      <c r="D23" s="50">
        <v>-3.52801809240047E-2</v>
      </c>
      <c r="E23" s="50">
        <v>-3.4157143889761397E-2</v>
      </c>
      <c r="F23" s="50">
        <v>-2.9208339553167099E-2</v>
      </c>
      <c r="G23" s="50">
        <v>-4.2667622803872401E-2</v>
      </c>
      <c r="H23" s="17">
        <v>4.07182131563203E-2</v>
      </c>
      <c r="I23" s="19"/>
    </row>
    <row r="24" spans="1:9" ht="16.7" customHeight="1" x14ac:dyDescent="0.2">
      <c r="A24" s="27"/>
      <c r="B24" s="94"/>
      <c r="C24" s="24"/>
      <c r="D24" s="24"/>
      <c r="E24" s="24"/>
      <c r="F24" s="24"/>
      <c r="G24" s="24"/>
      <c r="H24" s="9"/>
      <c r="I24" s="19"/>
    </row>
    <row r="25" spans="1:9" ht="16.7" customHeight="1" x14ac:dyDescent="0.2">
      <c r="A25" s="27"/>
      <c r="B25" s="32" t="s">
        <v>55</v>
      </c>
      <c r="C25" s="25">
        <v>332000</v>
      </c>
      <c r="D25" s="25">
        <v>2843000</v>
      </c>
      <c r="E25" s="25">
        <v>2438000</v>
      </c>
      <c r="F25" s="25">
        <v>2018000</v>
      </c>
      <c r="G25" s="25">
        <v>1450000</v>
      </c>
      <c r="H25" s="10">
        <v>-22000</v>
      </c>
      <c r="I25" s="19"/>
    </row>
    <row r="26" spans="1:9" ht="16.7" customHeight="1" x14ac:dyDescent="0.2">
      <c r="A26" s="27"/>
      <c r="B26" s="33" t="s">
        <v>56</v>
      </c>
      <c r="C26" s="26">
        <v>-10028000</v>
      </c>
      <c r="D26" s="26">
        <v>-2071000</v>
      </c>
      <c r="E26" s="26">
        <v>-2760000</v>
      </c>
      <c r="F26" s="26">
        <v>-2091000</v>
      </c>
      <c r="G26" s="26">
        <v>-4619000</v>
      </c>
      <c r="H26" s="11">
        <v>5695000</v>
      </c>
      <c r="I26" s="19"/>
    </row>
    <row r="27" spans="1:9" ht="16.7" customHeight="1" x14ac:dyDescent="0.2">
      <c r="A27" s="27"/>
      <c r="B27" s="95"/>
      <c r="C27" s="24"/>
      <c r="D27" s="24"/>
      <c r="E27" s="24"/>
      <c r="F27" s="24"/>
      <c r="G27" s="24"/>
      <c r="H27" s="9"/>
      <c r="I27" s="19"/>
    </row>
    <row r="28" spans="1:9" ht="16.7" customHeight="1" x14ac:dyDescent="0.2">
      <c r="A28" s="27"/>
      <c r="B28" s="32" t="s">
        <v>57</v>
      </c>
      <c r="C28" s="25">
        <v>-1608000</v>
      </c>
      <c r="D28" s="25">
        <v>-2797000</v>
      </c>
      <c r="E28" s="25">
        <v>448000</v>
      </c>
      <c r="F28" s="25">
        <v>-2288000</v>
      </c>
      <c r="G28" s="25">
        <v>-1107000</v>
      </c>
      <c r="H28" s="10">
        <v>-2681000</v>
      </c>
      <c r="I28" s="19"/>
    </row>
    <row r="29" spans="1:9" ht="16.7" customHeight="1" thickBot="1" x14ac:dyDescent="0.25">
      <c r="A29" s="27"/>
      <c r="B29" s="35" t="s">
        <v>58</v>
      </c>
      <c r="C29" s="26">
        <v>-11636000</v>
      </c>
      <c r="D29" s="26">
        <v>-4868000</v>
      </c>
      <c r="E29" s="26">
        <v>-2312000</v>
      </c>
      <c r="F29" s="26">
        <v>-4379000</v>
      </c>
      <c r="G29" s="26">
        <v>-5726000</v>
      </c>
      <c r="H29" s="11">
        <v>3014000</v>
      </c>
      <c r="I29" s="96"/>
    </row>
    <row r="30" spans="1:9" ht="16.7" customHeight="1" x14ac:dyDescent="0.2">
      <c r="A30" s="27"/>
      <c r="B30" s="133" t="s">
        <v>59</v>
      </c>
      <c r="C30" s="133"/>
      <c r="D30" s="133"/>
      <c r="E30" s="133"/>
      <c r="F30" s="133"/>
      <c r="G30" s="133"/>
      <c r="H30" s="133"/>
      <c r="I30" s="19"/>
    </row>
    <row r="31" spans="1:9" ht="16.7" customHeight="1" x14ac:dyDescent="0.2">
      <c r="A31" s="27"/>
      <c r="B31" s="74"/>
      <c r="C31" s="19"/>
      <c r="D31" s="19"/>
      <c r="E31" s="19"/>
      <c r="F31" s="19"/>
      <c r="G31" s="19"/>
      <c r="H31" s="19"/>
      <c r="I31" s="19"/>
    </row>
    <row r="32" spans="1:9" ht="16.7" customHeight="1" x14ac:dyDescent="0.2">
      <c r="A32" s="27"/>
      <c r="B32" s="97" t="s">
        <v>60</v>
      </c>
      <c r="C32" s="19"/>
      <c r="D32" s="19"/>
      <c r="E32" s="19"/>
      <c r="F32" s="19"/>
      <c r="G32" s="19"/>
      <c r="H32" s="19"/>
      <c r="I32" s="19"/>
    </row>
    <row r="33" spans="1:9" ht="16.7" customHeight="1" x14ac:dyDescent="0.2">
      <c r="A33" s="27"/>
      <c r="B33" s="98" t="s">
        <v>61</v>
      </c>
      <c r="C33" s="83">
        <v>128568000</v>
      </c>
      <c r="D33" s="83">
        <v>128233000</v>
      </c>
      <c r="E33" s="83">
        <v>128717000</v>
      </c>
      <c r="F33" s="83">
        <v>123921000</v>
      </c>
      <c r="G33" s="83">
        <v>122976000</v>
      </c>
      <c r="H33" s="78">
        <v>123163000</v>
      </c>
      <c r="I33" s="19"/>
    </row>
    <row r="34" spans="1:9" ht="16.7" customHeight="1" x14ac:dyDescent="0.2">
      <c r="A34" s="27"/>
      <c r="B34" s="99" t="s">
        <v>62</v>
      </c>
      <c r="C34" s="24">
        <v>131127000</v>
      </c>
      <c r="D34" s="24">
        <v>131463000</v>
      </c>
      <c r="E34" s="24">
        <v>131521000</v>
      </c>
      <c r="F34" s="24">
        <v>126725000</v>
      </c>
      <c r="G34" s="24">
        <v>125973000</v>
      </c>
      <c r="H34" s="9">
        <v>126208000</v>
      </c>
      <c r="I34" s="19"/>
    </row>
    <row r="35" spans="1:9" ht="16.7" customHeight="1" x14ac:dyDescent="0.2">
      <c r="A35" s="27"/>
      <c r="B35" s="31"/>
      <c r="C35" s="46"/>
      <c r="D35" s="46"/>
      <c r="E35" s="46"/>
      <c r="F35" s="46"/>
      <c r="G35" s="46"/>
      <c r="H35" s="46"/>
      <c r="I35" s="19"/>
    </row>
    <row r="36" spans="1:9" ht="16.7" customHeight="1" x14ac:dyDescent="0.2">
      <c r="A36" s="27"/>
      <c r="B36" s="97" t="s">
        <v>63</v>
      </c>
      <c r="C36" s="19"/>
      <c r="D36" s="19"/>
      <c r="E36" s="19"/>
      <c r="F36" s="19"/>
      <c r="G36" s="19"/>
      <c r="H36" s="19"/>
      <c r="I36" s="19"/>
    </row>
    <row r="37" spans="1:9" ht="16.7" customHeight="1" x14ac:dyDescent="0.2">
      <c r="A37" s="27"/>
      <c r="B37" s="98" t="s">
        <v>61</v>
      </c>
      <c r="C37" s="84">
        <v>-9.0504656797490105E-2</v>
      </c>
      <c r="D37" s="84">
        <v>-3.7962039566879303E-2</v>
      </c>
      <c r="E37" s="84">
        <v>-1.7961949567631301E-2</v>
      </c>
      <c r="F37" s="84">
        <v>-3.5337126190257501E-2</v>
      </c>
      <c r="G37" s="84">
        <v>-4.6562040585087901E-2</v>
      </c>
      <c r="H37" s="77">
        <v>2.4471631176306002E-2</v>
      </c>
      <c r="I37" s="19"/>
    </row>
    <row r="38" spans="1:9" ht="16.7" customHeight="1" x14ac:dyDescent="0.2">
      <c r="A38" s="27"/>
      <c r="B38" s="99" t="s">
        <v>64</v>
      </c>
      <c r="C38" s="85">
        <v>-9.0504656797490105E-2</v>
      </c>
      <c r="D38" s="85">
        <v>-3.7962039566879303E-2</v>
      </c>
      <c r="E38" s="85">
        <v>-1.7961949567631301E-2</v>
      </c>
      <c r="F38" s="85">
        <v>-3.5337126190257501E-2</v>
      </c>
      <c r="G38" s="85">
        <v>-4.6562040585087901E-2</v>
      </c>
      <c r="H38" s="75">
        <v>2.38812800873228E-2</v>
      </c>
      <c r="I38" s="19"/>
    </row>
    <row r="39" spans="1:9" ht="16.7" customHeight="1" x14ac:dyDescent="0.2">
      <c r="A39" s="27"/>
      <c r="B39" s="133" t="s">
        <v>65</v>
      </c>
      <c r="C39" s="133"/>
      <c r="D39" s="133"/>
      <c r="E39" s="133"/>
      <c r="F39" s="133"/>
      <c r="G39" s="133"/>
      <c r="H39" s="133"/>
      <c r="I39" s="19"/>
    </row>
    <row r="40" spans="1:9" ht="16.7" customHeight="1" x14ac:dyDescent="0.2">
      <c r="A40" s="27"/>
      <c r="B40" s="134"/>
      <c r="C40" s="134"/>
      <c r="D40" s="134"/>
      <c r="E40" s="134"/>
      <c r="F40" s="134"/>
      <c r="G40" s="134"/>
      <c r="H40" s="134"/>
      <c r="I40" s="19"/>
    </row>
  </sheetData>
  <mergeCells count="3">
    <mergeCell ref="B2:F2"/>
    <mergeCell ref="B30:H30"/>
    <mergeCell ref="B39:H40"/>
  </mergeCells>
  <pageMargins left="0.75" right="0.75" top="1" bottom="1" header="0.5" footer="0.5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8"/>
  <sheetViews>
    <sheetView workbookViewId="0"/>
  </sheetViews>
  <sheetFormatPr defaultColWidth="13.28515625" defaultRowHeight="12.75" x14ac:dyDescent="0.2"/>
  <cols>
    <col min="1" max="1" width="8.5703125" customWidth="1"/>
    <col min="2" max="2" width="47.7109375" customWidth="1"/>
    <col min="3" max="9" width="12" customWidth="1"/>
  </cols>
  <sheetData>
    <row r="1" spans="1:10" ht="14.1" customHeight="1" x14ac:dyDescent="0.2">
      <c r="A1" s="27"/>
      <c r="B1" s="27"/>
      <c r="C1" s="27"/>
      <c r="D1" s="27"/>
      <c r="E1" s="27"/>
      <c r="F1" s="27"/>
      <c r="G1" s="19"/>
      <c r="H1" s="19"/>
      <c r="I1" s="19"/>
      <c r="J1" s="19"/>
    </row>
    <row r="2" spans="1:10" ht="23.25" customHeight="1" x14ac:dyDescent="0.3">
      <c r="A2" s="27"/>
      <c r="B2" s="132" t="s">
        <v>66</v>
      </c>
      <c r="C2" s="132"/>
      <c r="D2" s="132"/>
      <c r="E2" s="132"/>
      <c r="F2" s="27"/>
      <c r="G2" s="19"/>
      <c r="H2" s="19"/>
      <c r="I2" s="19"/>
      <c r="J2" s="19"/>
    </row>
    <row r="3" spans="1:10" ht="16.7" customHeight="1" x14ac:dyDescent="0.2">
      <c r="A3" s="27"/>
      <c r="B3" s="100" t="str">
        <f>'1. Key figures table'!$B$3</f>
        <v>First quarter 2025 results</v>
      </c>
      <c r="C3" s="27"/>
      <c r="D3" s="27"/>
      <c r="E3" s="27"/>
      <c r="F3" s="27"/>
      <c r="G3" s="19"/>
      <c r="H3" s="19"/>
      <c r="I3" s="19"/>
      <c r="J3" s="19"/>
    </row>
    <row r="4" spans="1:10" ht="15" customHeight="1" thickBot="1" x14ac:dyDescent="0.25">
      <c r="A4" s="27"/>
      <c r="B4" s="36"/>
      <c r="C4" s="37"/>
      <c r="D4" s="37"/>
      <c r="E4" s="37"/>
      <c r="F4" s="37"/>
      <c r="G4" s="19"/>
      <c r="H4" s="19"/>
      <c r="I4" s="19"/>
      <c r="J4" s="19"/>
    </row>
    <row r="5" spans="1:10" ht="16.7" customHeight="1" thickBot="1" x14ac:dyDescent="0.25">
      <c r="A5" s="96"/>
      <c r="B5" s="101" t="s">
        <v>20</v>
      </c>
      <c r="C5" s="22" t="s">
        <v>67</v>
      </c>
      <c r="D5" s="22" t="s">
        <v>68</v>
      </c>
      <c r="E5" s="22" t="s">
        <v>69</v>
      </c>
      <c r="F5" s="22" t="s">
        <v>70</v>
      </c>
      <c r="G5" s="22" t="s">
        <v>71</v>
      </c>
      <c r="H5" s="22" t="s">
        <v>72</v>
      </c>
      <c r="I5" s="3" t="s">
        <v>73</v>
      </c>
      <c r="J5" s="19"/>
    </row>
    <row r="6" spans="1:10" ht="16.7" customHeight="1" x14ac:dyDescent="0.2">
      <c r="A6" s="27"/>
      <c r="B6" s="66" t="s">
        <v>74</v>
      </c>
      <c r="C6" s="24">
        <v>192294000</v>
      </c>
      <c r="D6" s="24">
        <v>192294000</v>
      </c>
      <c r="E6" s="24">
        <v>192294000</v>
      </c>
      <c r="F6" s="24">
        <v>192294000</v>
      </c>
      <c r="G6" s="24">
        <v>192294000</v>
      </c>
      <c r="H6" s="24">
        <v>192294000</v>
      </c>
      <c r="I6" s="9">
        <v>192294000</v>
      </c>
      <c r="J6" s="19"/>
    </row>
    <row r="7" spans="1:10" ht="16.7" customHeight="1" x14ac:dyDescent="0.2">
      <c r="A7" s="27"/>
      <c r="B7" s="91" t="s">
        <v>75</v>
      </c>
      <c r="C7" s="24">
        <v>25170000</v>
      </c>
      <c r="D7" s="24">
        <v>20275000</v>
      </c>
      <c r="E7" s="24">
        <v>15828000</v>
      </c>
      <c r="F7" s="24">
        <v>11392000</v>
      </c>
      <c r="G7" s="24">
        <v>7027000</v>
      </c>
      <c r="H7" s="24">
        <v>2233000</v>
      </c>
      <c r="I7" s="9">
        <v>9678000</v>
      </c>
      <c r="J7" s="19"/>
    </row>
    <row r="8" spans="1:10" ht="16.7" customHeight="1" x14ac:dyDescent="0.2">
      <c r="A8" s="27"/>
      <c r="B8" s="91" t="s">
        <v>76</v>
      </c>
      <c r="C8" s="24">
        <v>23829000</v>
      </c>
      <c r="D8" s="24">
        <v>24313000</v>
      </c>
      <c r="E8" s="24">
        <v>23230000</v>
      </c>
      <c r="F8" s="24">
        <v>22308000</v>
      </c>
      <c r="G8" s="24">
        <v>21173000</v>
      </c>
      <c r="H8" s="24">
        <v>22018000</v>
      </c>
      <c r="I8" s="9">
        <v>20828000</v>
      </c>
      <c r="J8" s="19"/>
    </row>
    <row r="9" spans="1:10" ht="16.7" customHeight="1" x14ac:dyDescent="0.2">
      <c r="A9" s="27"/>
      <c r="B9" s="91" t="s">
        <v>77</v>
      </c>
      <c r="C9" s="24">
        <v>46432000</v>
      </c>
      <c r="D9" s="24">
        <v>44624000</v>
      </c>
      <c r="E9" s="24">
        <v>44759000</v>
      </c>
      <c r="F9" s="24">
        <v>44316000</v>
      </c>
      <c r="G9" s="24">
        <v>42133000</v>
      </c>
      <c r="H9" s="24">
        <v>41111000</v>
      </c>
      <c r="I9" s="9">
        <v>38963000</v>
      </c>
      <c r="J9" s="19"/>
    </row>
    <row r="10" spans="1:10" ht="16.7" customHeight="1" x14ac:dyDescent="0.2">
      <c r="A10" s="27"/>
      <c r="B10" s="91" t="s">
        <v>78</v>
      </c>
      <c r="C10" s="24">
        <v>25850000</v>
      </c>
      <c r="D10" s="24">
        <v>24384000</v>
      </c>
      <c r="E10" s="24">
        <v>25419000</v>
      </c>
      <c r="F10" s="24">
        <v>22419000</v>
      </c>
      <c r="G10" s="24">
        <v>23674000</v>
      </c>
      <c r="H10" s="24">
        <v>24688000</v>
      </c>
      <c r="I10" s="9">
        <v>28534000</v>
      </c>
      <c r="J10" s="19"/>
    </row>
    <row r="11" spans="1:10" ht="16.7" hidden="1" customHeight="1" x14ac:dyDescent="0.2">
      <c r="A11" s="27"/>
      <c r="B11" s="91" t="s">
        <v>79</v>
      </c>
      <c r="C11" s="24"/>
      <c r="D11" s="24"/>
      <c r="E11" s="24"/>
      <c r="F11" s="24"/>
      <c r="G11" s="24"/>
      <c r="H11" s="24"/>
      <c r="I11" s="9"/>
      <c r="J11" s="19"/>
    </row>
    <row r="12" spans="1:10" ht="16.7" customHeight="1" x14ac:dyDescent="0.2">
      <c r="A12" s="27"/>
      <c r="B12" s="32" t="s">
        <v>80</v>
      </c>
      <c r="C12" s="25">
        <v>1007000</v>
      </c>
      <c r="D12" s="25">
        <v>1206000</v>
      </c>
      <c r="E12" s="25">
        <v>1122000</v>
      </c>
      <c r="F12" s="25">
        <v>1211000</v>
      </c>
      <c r="G12" s="25">
        <v>1202000</v>
      </c>
      <c r="H12" s="25">
        <v>1288000</v>
      </c>
      <c r="I12" s="10">
        <v>1276000</v>
      </c>
      <c r="J12" s="19"/>
    </row>
    <row r="13" spans="1:10" ht="16.7" customHeight="1" x14ac:dyDescent="0.2">
      <c r="A13" s="27"/>
      <c r="B13" s="33" t="s">
        <v>81</v>
      </c>
      <c r="C13" s="26">
        <v>314582000</v>
      </c>
      <c r="D13" s="26">
        <v>307096000</v>
      </c>
      <c r="E13" s="26">
        <v>302652000</v>
      </c>
      <c r="F13" s="26">
        <v>293940000</v>
      </c>
      <c r="G13" s="26">
        <v>287503000</v>
      </c>
      <c r="H13" s="26">
        <v>283632000</v>
      </c>
      <c r="I13" s="11">
        <v>291573000</v>
      </c>
      <c r="J13" s="19"/>
    </row>
    <row r="14" spans="1:10" ht="9.1999999999999993" customHeight="1" x14ac:dyDescent="0.2">
      <c r="A14" s="27"/>
      <c r="B14" s="19"/>
      <c r="C14" s="24"/>
      <c r="D14" s="24"/>
      <c r="E14" s="24"/>
      <c r="F14" s="24"/>
      <c r="G14" s="24"/>
      <c r="H14" s="24"/>
      <c r="I14" s="9"/>
      <c r="J14" s="19"/>
    </row>
    <row r="15" spans="1:10" ht="16.7" customHeight="1" x14ac:dyDescent="0.2">
      <c r="A15" s="27"/>
      <c r="B15" s="91" t="s">
        <v>82</v>
      </c>
      <c r="C15" s="24">
        <v>14140000</v>
      </c>
      <c r="D15" s="24">
        <v>14823000</v>
      </c>
      <c r="E15" s="24">
        <v>15105000</v>
      </c>
      <c r="F15" s="24">
        <v>11666000</v>
      </c>
      <c r="G15" s="24">
        <v>14570000</v>
      </c>
      <c r="H15" s="24">
        <v>13311000</v>
      </c>
      <c r="I15" s="9">
        <v>12687000</v>
      </c>
      <c r="J15" s="19"/>
    </row>
    <row r="16" spans="1:10" ht="16.7" customHeight="1" x14ac:dyDescent="0.2">
      <c r="A16" s="27"/>
      <c r="B16" s="91" t="s">
        <v>83</v>
      </c>
      <c r="C16" s="24">
        <v>77096000</v>
      </c>
      <c r="D16" s="24">
        <v>69156000</v>
      </c>
      <c r="E16" s="24">
        <v>73473000</v>
      </c>
      <c r="F16" s="24">
        <v>73089000</v>
      </c>
      <c r="G16" s="24">
        <v>60913000</v>
      </c>
      <c r="H16" s="24">
        <v>78538000</v>
      </c>
      <c r="I16" s="9">
        <v>83723000</v>
      </c>
      <c r="J16" s="19"/>
    </row>
    <row r="17" spans="1:10" ht="16.7" customHeight="1" x14ac:dyDescent="0.2">
      <c r="A17" s="27"/>
      <c r="B17" s="91" t="s">
        <v>84</v>
      </c>
      <c r="C17" s="24">
        <v>47458000</v>
      </c>
      <c r="D17" s="24">
        <v>42778000</v>
      </c>
      <c r="E17" s="24">
        <v>43768000</v>
      </c>
      <c r="F17" s="24">
        <v>48322000</v>
      </c>
      <c r="G17" s="24">
        <v>43386000</v>
      </c>
      <c r="H17" s="24">
        <v>48441000</v>
      </c>
      <c r="I17" s="9">
        <v>39070000</v>
      </c>
      <c r="J17" s="19"/>
    </row>
    <row r="18" spans="1:10" ht="16.7" customHeight="1" x14ac:dyDescent="0.2">
      <c r="A18" s="27"/>
      <c r="B18" s="91" t="s">
        <v>78</v>
      </c>
      <c r="C18" s="24">
        <v>7628000</v>
      </c>
      <c r="D18" s="24">
        <v>10635000</v>
      </c>
      <c r="E18" s="24">
        <v>11392000</v>
      </c>
      <c r="F18" s="24">
        <v>5323000</v>
      </c>
      <c r="G18" s="24">
        <v>6064000</v>
      </c>
      <c r="H18" s="24">
        <v>6211000</v>
      </c>
      <c r="I18" s="9">
        <v>3948000</v>
      </c>
      <c r="J18" s="19"/>
    </row>
    <row r="19" spans="1:10" ht="16.7" customHeight="1" x14ac:dyDescent="0.2">
      <c r="A19" s="27"/>
      <c r="B19" s="91" t="s">
        <v>85</v>
      </c>
      <c r="C19" s="24">
        <v>26117000</v>
      </c>
      <c r="D19" s="24">
        <v>36209000</v>
      </c>
      <c r="E19" s="24">
        <v>40783000</v>
      </c>
      <c r="F19" s="24">
        <v>35877000</v>
      </c>
      <c r="G19" s="24">
        <v>30685000</v>
      </c>
      <c r="H19" s="24">
        <v>30632000</v>
      </c>
      <c r="I19" s="9">
        <v>33709000</v>
      </c>
      <c r="J19" s="19"/>
    </row>
    <row r="20" spans="1:10" ht="16.7" customHeight="1" x14ac:dyDescent="0.2">
      <c r="A20" s="27"/>
      <c r="B20" s="91" t="s">
        <v>86</v>
      </c>
      <c r="C20" s="24">
        <v>235854000</v>
      </c>
      <c r="D20" s="24">
        <v>227662000</v>
      </c>
      <c r="E20" s="24">
        <v>224224900</v>
      </c>
      <c r="F20" s="24">
        <v>204941499</v>
      </c>
      <c r="G20" s="24">
        <v>205867900</v>
      </c>
      <c r="H20" s="24">
        <v>207740490</v>
      </c>
      <c r="I20" s="9">
        <v>200336000</v>
      </c>
      <c r="J20" s="19"/>
    </row>
    <row r="21" spans="1:10" ht="16.7" customHeight="1" x14ac:dyDescent="0.2">
      <c r="A21" s="27"/>
      <c r="B21" s="104" t="s">
        <v>87</v>
      </c>
      <c r="C21" s="25">
        <v>89573000</v>
      </c>
      <c r="D21" s="25">
        <v>87532000</v>
      </c>
      <c r="E21" s="25">
        <v>59632000</v>
      </c>
      <c r="F21" s="25">
        <v>53182000</v>
      </c>
      <c r="G21" s="25">
        <v>64585000</v>
      </c>
      <c r="H21" s="25">
        <v>55913000</v>
      </c>
      <c r="I21" s="10">
        <v>56816000</v>
      </c>
      <c r="J21" s="19"/>
    </row>
    <row r="22" spans="1:10" ht="16.7" customHeight="1" x14ac:dyDescent="0.2">
      <c r="A22" s="27"/>
      <c r="B22" s="105" t="s">
        <v>88</v>
      </c>
      <c r="C22" s="26">
        <v>497866000</v>
      </c>
      <c r="D22" s="26">
        <v>488795000</v>
      </c>
      <c r="E22" s="26">
        <v>468378000</v>
      </c>
      <c r="F22" s="26">
        <v>432400000</v>
      </c>
      <c r="G22" s="26">
        <v>426071000</v>
      </c>
      <c r="H22" s="26">
        <v>440786000</v>
      </c>
      <c r="I22" s="11">
        <v>430289000</v>
      </c>
      <c r="J22" s="19"/>
    </row>
    <row r="23" spans="1:10" ht="9.1999999999999993" customHeight="1" x14ac:dyDescent="0.2">
      <c r="A23" s="27"/>
      <c r="B23" s="19"/>
      <c r="C23" s="25"/>
      <c r="D23" s="25"/>
      <c r="E23" s="25"/>
      <c r="F23" s="25"/>
      <c r="G23" s="25"/>
      <c r="H23" s="25"/>
      <c r="I23" s="10"/>
      <c r="J23" s="19"/>
    </row>
    <row r="24" spans="1:10" ht="16.7" customHeight="1" thickBot="1" x14ac:dyDescent="0.25">
      <c r="A24" s="27"/>
      <c r="B24" s="106" t="s">
        <v>89</v>
      </c>
      <c r="C24" s="26">
        <v>812448000</v>
      </c>
      <c r="D24" s="26">
        <v>795891000</v>
      </c>
      <c r="E24" s="26">
        <v>771030000</v>
      </c>
      <c r="F24" s="26">
        <v>726340000</v>
      </c>
      <c r="G24" s="26">
        <v>713574000</v>
      </c>
      <c r="H24" s="26">
        <v>724418000</v>
      </c>
      <c r="I24" s="11">
        <v>721862000</v>
      </c>
      <c r="J24" s="19"/>
    </row>
    <row r="25" spans="1:10" ht="9.1999999999999993" customHeight="1" x14ac:dyDescent="0.2">
      <c r="A25" s="27"/>
      <c r="B25" s="107"/>
      <c r="C25" s="46"/>
      <c r="D25" s="46"/>
      <c r="E25" s="46"/>
      <c r="F25" s="46"/>
      <c r="G25" s="46"/>
      <c r="H25" s="46"/>
      <c r="I25" s="116"/>
      <c r="J25" s="19"/>
    </row>
    <row r="26" spans="1:10" ht="16.7" customHeight="1" x14ac:dyDescent="0.2">
      <c r="A26" s="27"/>
      <c r="B26" s="95" t="s">
        <v>90</v>
      </c>
      <c r="C26" s="26">
        <v>202829000</v>
      </c>
      <c r="D26" s="26">
        <v>181588000</v>
      </c>
      <c r="E26" s="26">
        <v>159654000</v>
      </c>
      <c r="F26" s="26">
        <v>143086000</v>
      </c>
      <c r="G26" s="26">
        <v>141060000</v>
      </c>
      <c r="H26" s="26">
        <v>138847000</v>
      </c>
      <c r="I26" s="11">
        <v>142991000</v>
      </c>
      <c r="J26" s="19"/>
    </row>
    <row r="27" spans="1:10" ht="9.1999999999999993" customHeight="1" x14ac:dyDescent="0.2">
      <c r="A27" s="27"/>
      <c r="B27" s="19"/>
      <c r="C27" s="24"/>
      <c r="D27" s="24"/>
      <c r="E27" s="24"/>
      <c r="F27" s="24"/>
      <c r="G27" s="24"/>
      <c r="H27" s="24"/>
      <c r="I27" s="9"/>
      <c r="J27" s="19"/>
    </row>
    <row r="28" spans="1:10" ht="16.7" customHeight="1" x14ac:dyDescent="0.2">
      <c r="A28" s="27"/>
      <c r="B28" s="91" t="s">
        <v>91</v>
      </c>
      <c r="C28" s="24">
        <v>39956000</v>
      </c>
      <c r="D28" s="24">
        <v>38441000</v>
      </c>
      <c r="E28" s="24">
        <v>39041000</v>
      </c>
      <c r="F28" s="24">
        <v>37852000</v>
      </c>
      <c r="G28" s="24">
        <v>35575000</v>
      </c>
      <c r="H28" s="24">
        <v>34552000</v>
      </c>
      <c r="I28" s="9">
        <v>32062000</v>
      </c>
      <c r="J28" s="19"/>
    </row>
    <row r="29" spans="1:10" ht="16.7" customHeight="1" x14ac:dyDescent="0.2">
      <c r="A29" s="27"/>
      <c r="B29" s="91" t="s">
        <v>92</v>
      </c>
      <c r="C29" s="24">
        <v>427000</v>
      </c>
      <c r="D29" s="24">
        <v>1040000</v>
      </c>
      <c r="E29" s="24">
        <v>1403000</v>
      </c>
      <c r="F29" s="24">
        <v>757000</v>
      </c>
      <c r="G29" s="24">
        <v>354000</v>
      </c>
      <c r="H29" s="24"/>
      <c r="I29" s="9"/>
      <c r="J29" s="19"/>
    </row>
    <row r="30" spans="1:10" ht="16.7" customHeight="1" x14ac:dyDescent="0.2">
      <c r="A30" s="27"/>
      <c r="B30" s="91" t="s">
        <v>93</v>
      </c>
      <c r="C30" s="24">
        <v>18107000</v>
      </c>
      <c r="D30" s="24">
        <v>14841000</v>
      </c>
      <c r="E30" s="24">
        <v>15059000</v>
      </c>
      <c r="F30" s="24">
        <v>13486000</v>
      </c>
      <c r="G30" s="24">
        <v>13258000</v>
      </c>
      <c r="H30" s="24">
        <v>13516000</v>
      </c>
      <c r="I30" s="9">
        <v>13078000</v>
      </c>
      <c r="J30" s="19"/>
    </row>
    <row r="31" spans="1:10" ht="16.7" customHeight="1" x14ac:dyDescent="0.2">
      <c r="A31" s="27"/>
      <c r="B31" s="32" t="s">
        <v>38</v>
      </c>
      <c r="C31" s="25">
        <v>278533000</v>
      </c>
      <c r="D31" s="25">
        <v>267059000</v>
      </c>
      <c r="E31" s="25">
        <v>271722000</v>
      </c>
      <c r="F31" s="25">
        <v>298202000</v>
      </c>
      <c r="G31" s="25">
        <v>293048000</v>
      </c>
      <c r="H31" s="25">
        <v>285782000</v>
      </c>
      <c r="I31" s="10">
        <v>289924000</v>
      </c>
      <c r="J31" s="19"/>
    </row>
    <row r="32" spans="1:10" ht="16.7" customHeight="1" x14ac:dyDescent="0.2">
      <c r="A32" s="27"/>
      <c r="B32" s="90" t="s">
        <v>94</v>
      </c>
      <c r="C32" s="26">
        <v>337023000</v>
      </c>
      <c r="D32" s="26">
        <v>321381000</v>
      </c>
      <c r="E32" s="26">
        <v>327225000</v>
      </c>
      <c r="F32" s="26">
        <v>350297000</v>
      </c>
      <c r="G32" s="26">
        <v>342235000</v>
      </c>
      <c r="H32" s="26">
        <v>333850000</v>
      </c>
      <c r="I32" s="11">
        <v>335064000</v>
      </c>
      <c r="J32" s="19"/>
    </row>
    <row r="33" spans="1:10" ht="9.1999999999999993" customHeight="1" x14ac:dyDescent="0.2">
      <c r="A33" s="27"/>
      <c r="B33" s="19"/>
      <c r="C33" s="24"/>
      <c r="D33" s="24"/>
      <c r="E33" s="24"/>
      <c r="F33" s="24"/>
      <c r="G33" s="24"/>
      <c r="H33" s="24"/>
      <c r="I33" s="9"/>
      <c r="J33" s="19"/>
    </row>
    <row r="34" spans="1:10" ht="16.7" customHeight="1" x14ac:dyDescent="0.2">
      <c r="A34" s="27"/>
      <c r="B34" s="91" t="s">
        <v>95</v>
      </c>
      <c r="C34" s="24">
        <v>10471000</v>
      </c>
      <c r="D34" s="24">
        <v>21168000</v>
      </c>
      <c r="E34" s="24">
        <v>17794000</v>
      </c>
      <c r="F34" s="24">
        <v>11399000</v>
      </c>
      <c r="G34" s="24">
        <v>17405000</v>
      </c>
      <c r="H34" s="24">
        <v>21168000</v>
      </c>
      <c r="I34" s="9">
        <v>15019000</v>
      </c>
      <c r="J34" s="19"/>
    </row>
    <row r="35" spans="1:10" ht="16.7" customHeight="1" x14ac:dyDescent="0.2">
      <c r="A35" s="27"/>
      <c r="B35" s="91" t="s">
        <v>91</v>
      </c>
      <c r="C35" s="24">
        <v>8183000</v>
      </c>
      <c r="D35" s="24">
        <v>8272000</v>
      </c>
      <c r="E35" s="24">
        <v>8038000</v>
      </c>
      <c r="F35" s="24">
        <v>9077000</v>
      </c>
      <c r="G35" s="24">
        <v>8992000</v>
      </c>
      <c r="H35" s="24">
        <v>8964000</v>
      </c>
      <c r="I35" s="9">
        <v>9325000</v>
      </c>
      <c r="J35" s="19"/>
    </row>
    <row r="36" spans="1:10" ht="16.7" customHeight="1" x14ac:dyDescent="0.2">
      <c r="A36" s="27"/>
      <c r="B36" s="91" t="s">
        <v>93</v>
      </c>
      <c r="C36" s="24">
        <v>6944000</v>
      </c>
      <c r="D36" s="24">
        <v>10879000</v>
      </c>
      <c r="E36" s="24">
        <v>7283000</v>
      </c>
      <c r="F36" s="24">
        <v>7317000</v>
      </c>
      <c r="G36" s="24">
        <v>7500000</v>
      </c>
      <c r="H36" s="24">
        <v>6883000</v>
      </c>
      <c r="I36" s="9">
        <v>6104000</v>
      </c>
      <c r="J36" s="19"/>
    </row>
    <row r="37" spans="1:10" ht="16.7" customHeight="1" x14ac:dyDescent="0.2">
      <c r="A37" s="27"/>
      <c r="B37" s="91" t="s">
        <v>38</v>
      </c>
      <c r="C37" s="24">
        <v>161375000</v>
      </c>
      <c r="D37" s="24">
        <v>166171000</v>
      </c>
      <c r="E37" s="24">
        <v>170453000</v>
      </c>
      <c r="F37" s="24">
        <v>138431000</v>
      </c>
      <c r="G37" s="24">
        <v>134477000</v>
      </c>
      <c r="H37" s="24">
        <v>146701000</v>
      </c>
      <c r="I37" s="9">
        <v>144497000</v>
      </c>
      <c r="J37" s="19"/>
    </row>
    <row r="38" spans="1:10" ht="16.7" customHeight="1" x14ac:dyDescent="0.2">
      <c r="A38" s="27"/>
      <c r="B38" s="91" t="s">
        <v>96</v>
      </c>
      <c r="C38" s="24">
        <v>19715000</v>
      </c>
      <c r="D38" s="24">
        <v>17078000</v>
      </c>
      <c r="E38" s="24">
        <v>15731000</v>
      </c>
      <c r="F38" s="24">
        <v>13494000</v>
      </c>
      <c r="G38" s="24">
        <v>12852000</v>
      </c>
      <c r="H38" s="24">
        <v>14282000</v>
      </c>
      <c r="I38" s="9">
        <v>12527000</v>
      </c>
      <c r="J38" s="19"/>
    </row>
    <row r="39" spans="1:10" ht="16.7" customHeight="1" x14ac:dyDescent="0.2">
      <c r="A39" s="27"/>
      <c r="B39" s="91" t="s">
        <v>97</v>
      </c>
      <c r="C39" s="24">
        <v>3012000</v>
      </c>
      <c r="D39" s="24">
        <v>1594000</v>
      </c>
      <c r="E39" s="24">
        <v>1812000</v>
      </c>
      <c r="F39" s="24">
        <v>2836000</v>
      </c>
      <c r="G39" s="24">
        <v>2695000</v>
      </c>
      <c r="H39" s="24">
        <v>1881000</v>
      </c>
      <c r="I39" s="9">
        <v>2155000</v>
      </c>
      <c r="J39" s="19"/>
    </row>
    <row r="40" spans="1:10" ht="16.7" customHeight="1" x14ac:dyDescent="0.2">
      <c r="A40" s="27"/>
      <c r="B40" s="104" t="s">
        <v>98</v>
      </c>
      <c r="C40" s="25">
        <v>62896000</v>
      </c>
      <c r="D40" s="25">
        <v>67760000</v>
      </c>
      <c r="E40" s="25">
        <v>63040000</v>
      </c>
      <c r="F40" s="25">
        <v>50403000</v>
      </c>
      <c r="G40" s="25">
        <v>46358000</v>
      </c>
      <c r="H40" s="25">
        <v>51842000</v>
      </c>
      <c r="I40" s="10">
        <v>54180000</v>
      </c>
      <c r="J40" s="19"/>
    </row>
    <row r="41" spans="1:10" ht="16.7" customHeight="1" x14ac:dyDescent="0.2">
      <c r="A41" s="27"/>
      <c r="B41" s="105" t="s">
        <v>99</v>
      </c>
      <c r="C41" s="26">
        <v>272596000</v>
      </c>
      <c r="D41" s="26">
        <v>292922000</v>
      </c>
      <c r="E41" s="26">
        <v>284151000</v>
      </c>
      <c r="F41" s="26">
        <v>232957000</v>
      </c>
      <c r="G41" s="26">
        <v>230279000</v>
      </c>
      <c r="H41" s="26">
        <v>251721000</v>
      </c>
      <c r="I41" s="11">
        <v>243807000</v>
      </c>
      <c r="J41" s="19"/>
    </row>
    <row r="42" spans="1:10" ht="9.1999999999999993" customHeight="1" x14ac:dyDescent="0.2">
      <c r="A42" s="27"/>
      <c r="B42" s="19"/>
      <c r="C42" s="25"/>
      <c r="D42" s="25"/>
      <c r="E42" s="25"/>
      <c r="F42" s="25"/>
      <c r="G42" s="25"/>
      <c r="H42" s="25"/>
      <c r="I42" s="10"/>
      <c r="J42" s="19"/>
    </row>
    <row r="43" spans="1:10" ht="16.7" customHeight="1" thickBot="1" x14ac:dyDescent="0.25">
      <c r="A43" s="27"/>
      <c r="B43" s="109" t="s">
        <v>100</v>
      </c>
      <c r="C43" s="26">
        <v>812448000</v>
      </c>
      <c r="D43" s="26">
        <v>795891000</v>
      </c>
      <c r="E43" s="26">
        <v>771030000</v>
      </c>
      <c r="F43" s="26">
        <v>726340000</v>
      </c>
      <c r="G43" s="26">
        <v>713574000</v>
      </c>
      <c r="H43" s="26">
        <v>724418000</v>
      </c>
      <c r="I43" s="11">
        <v>721862000</v>
      </c>
      <c r="J43" s="19"/>
    </row>
    <row r="44" spans="1:10" ht="16.7" customHeight="1" x14ac:dyDescent="0.2">
      <c r="A44" s="27"/>
      <c r="B44" s="107"/>
      <c r="C44" s="46"/>
      <c r="D44" s="46"/>
      <c r="E44" s="46"/>
      <c r="F44" s="46"/>
      <c r="G44" s="46"/>
      <c r="H44" s="46"/>
      <c r="I44" s="46"/>
      <c r="J44" s="19"/>
    </row>
    <row r="45" spans="1:10" ht="16.7" customHeight="1" x14ac:dyDescent="0.2">
      <c r="A45" s="27"/>
      <c r="B45" s="19"/>
      <c r="C45" s="19"/>
      <c r="D45" s="19"/>
      <c r="E45" s="19"/>
      <c r="F45" s="19"/>
      <c r="G45" s="19"/>
      <c r="H45" s="19"/>
      <c r="I45" s="19"/>
      <c r="J45" s="19"/>
    </row>
    <row r="46" spans="1:10" ht="16.7" customHeight="1" x14ac:dyDescent="0.2">
      <c r="A46" s="27"/>
      <c r="B46" s="110" t="s">
        <v>101</v>
      </c>
      <c r="C46" s="19"/>
      <c r="D46" s="19"/>
      <c r="E46" s="19"/>
      <c r="F46" s="19"/>
      <c r="G46" s="19"/>
      <c r="H46" s="19"/>
      <c r="I46" s="19"/>
      <c r="J46" s="19"/>
    </row>
    <row r="47" spans="1:10" ht="16.7" customHeight="1" thickBot="1" x14ac:dyDescent="0.25">
      <c r="A47" s="27"/>
      <c r="B47" s="36" t="s">
        <v>102</v>
      </c>
      <c r="C47" s="117"/>
      <c r="D47" s="117"/>
      <c r="E47" s="117"/>
      <c r="F47" s="117"/>
      <c r="G47" s="117"/>
      <c r="H47" s="117"/>
      <c r="I47" s="117"/>
      <c r="J47" s="19"/>
    </row>
    <row r="48" spans="1:10" ht="16.7" customHeight="1" x14ac:dyDescent="0.2">
      <c r="A48" s="27"/>
      <c r="B48" s="31" t="s">
        <v>39</v>
      </c>
      <c r="C48" s="24">
        <v>408609000</v>
      </c>
      <c r="D48" s="24">
        <v>404794000</v>
      </c>
      <c r="E48" s="24">
        <v>405998000</v>
      </c>
      <c r="F48" s="24">
        <v>399824000</v>
      </c>
      <c r="G48" s="24">
        <v>390373000</v>
      </c>
      <c r="H48" s="24">
        <v>397911000</v>
      </c>
      <c r="I48" s="9">
        <v>401565000</v>
      </c>
      <c r="J48" s="19"/>
    </row>
    <row r="49" spans="1:11" ht="16.7" customHeight="1" x14ac:dyDescent="0.2">
      <c r="A49" s="27"/>
      <c r="B49" s="27" t="s">
        <v>40</v>
      </c>
      <c r="C49" s="24">
        <v>10623000</v>
      </c>
      <c r="D49" s="24">
        <v>8816000</v>
      </c>
      <c r="E49" s="24">
        <v>17449000</v>
      </c>
      <c r="F49" s="24">
        <v>16960000</v>
      </c>
      <c r="G49" s="24">
        <v>15766000</v>
      </c>
      <c r="H49" s="24">
        <v>13789000</v>
      </c>
      <c r="I49" s="9">
        <v>13198000</v>
      </c>
      <c r="J49" s="19"/>
    </row>
    <row r="50" spans="1:11" ht="16.7" customHeight="1" x14ac:dyDescent="0.2">
      <c r="A50" s="27"/>
      <c r="B50" s="41" t="s">
        <v>10</v>
      </c>
      <c r="C50" s="25">
        <v>20676000</v>
      </c>
      <c r="D50" s="25">
        <v>19620000</v>
      </c>
      <c r="E50" s="25">
        <v>18728000</v>
      </c>
      <c r="F50" s="25">
        <v>19849000</v>
      </c>
      <c r="G50" s="25">
        <v>21386000</v>
      </c>
      <c r="H50" s="25">
        <v>20783000</v>
      </c>
      <c r="I50" s="10">
        <v>19658000</v>
      </c>
      <c r="J50" s="19"/>
    </row>
    <row r="51" spans="1:11" ht="16.7" customHeight="1" thickBot="1" x14ac:dyDescent="0.25">
      <c r="A51" s="27"/>
      <c r="B51" s="35" t="s">
        <v>103</v>
      </c>
      <c r="C51" s="26">
        <v>439908000</v>
      </c>
      <c r="D51" s="26">
        <v>433230000</v>
      </c>
      <c r="E51" s="26">
        <v>442175000</v>
      </c>
      <c r="F51" s="26">
        <v>436633000</v>
      </c>
      <c r="G51" s="26">
        <v>427525000</v>
      </c>
      <c r="H51" s="26">
        <v>432483000</v>
      </c>
      <c r="I51" s="11">
        <v>434421000</v>
      </c>
      <c r="J51" s="19"/>
      <c r="K51" s="1"/>
    </row>
    <row r="52" spans="1:11" ht="6.6" customHeight="1" x14ac:dyDescent="0.2">
      <c r="A52" s="27"/>
      <c r="B52" s="31"/>
      <c r="C52" s="46"/>
      <c r="D52" s="46"/>
      <c r="E52" s="46"/>
      <c r="F52" s="46"/>
      <c r="G52" s="46"/>
      <c r="H52" s="46"/>
      <c r="I52" s="116"/>
      <c r="J52" s="19"/>
    </row>
    <row r="53" spans="1:11" ht="16.7" customHeight="1" x14ac:dyDescent="0.2">
      <c r="A53" s="27"/>
      <c r="B53" s="27" t="s">
        <v>39</v>
      </c>
      <c r="C53" s="24">
        <v>27715000</v>
      </c>
      <c r="D53" s="24">
        <v>26997000</v>
      </c>
      <c r="E53" s="24">
        <v>21556000</v>
      </c>
      <c r="F53" s="24">
        <v>29392000</v>
      </c>
      <c r="G53" s="24">
        <v>30276000</v>
      </c>
      <c r="H53" s="24">
        <v>31627000</v>
      </c>
      <c r="I53" s="9">
        <v>30894000</v>
      </c>
      <c r="J53" s="19"/>
    </row>
    <row r="54" spans="1:11" ht="16.7" customHeight="1" x14ac:dyDescent="0.2">
      <c r="A54" s="27"/>
      <c r="B54" s="111" t="s">
        <v>40</v>
      </c>
      <c r="C54" s="25">
        <v>1675000</v>
      </c>
      <c r="D54" s="25">
        <v>1434000</v>
      </c>
      <c r="E54" s="25">
        <v>3569000</v>
      </c>
      <c r="F54" s="25">
        <v>3559000</v>
      </c>
      <c r="G54" s="25">
        <v>6771000</v>
      </c>
      <c r="H54" s="25">
        <v>5442000</v>
      </c>
      <c r="I54" s="10">
        <v>4516000</v>
      </c>
      <c r="J54" s="19"/>
      <c r="K54" s="1"/>
    </row>
    <row r="55" spans="1:11" ht="16.7" customHeight="1" x14ac:dyDescent="0.2">
      <c r="A55" s="19"/>
      <c r="B55" s="112" t="s">
        <v>104</v>
      </c>
      <c r="C55" s="26">
        <v>29390000</v>
      </c>
      <c r="D55" s="26">
        <v>28431000</v>
      </c>
      <c r="E55" s="26">
        <v>25125000</v>
      </c>
      <c r="F55" s="26">
        <v>32951000</v>
      </c>
      <c r="G55" s="26">
        <v>37047000</v>
      </c>
      <c r="H55" s="26">
        <v>37069000</v>
      </c>
      <c r="I55" s="11">
        <v>35410000</v>
      </c>
      <c r="J55" s="19"/>
    </row>
    <row r="56" spans="1:11" ht="6.6" customHeight="1" x14ac:dyDescent="0.2">
      <c r="A56" s="19"/>
      <c r="B56" s="19"/>
      <c r="C56" s="24"/>
      <c r="D56" s="24"/>
      <c r="E56" s="24"/>
      <c r="F56" s="24"/>
      <c r="G56" s="24"/>
      <c r="H56" s="24"/>
      <c r="I56" s="9"/>
      <c r="J56" s="19"/>
    </row>
    <row r="57" spans="1:11" ht="16.7" customHeight="1" x14ac:dyDescent="0.2">
      <c r="A57" s="19"/>
      <c r="B57" s="27" t="s">
        <v>39</v>
      </c>
      <c r="C57" s="24">
        <v>436324000</v>
      </c>
      <c r="D57" s="24">
        <v>431791000</v>
      </c>
      <c r="E57" s="24">
        <v>427554000</v>
      </c>
      <c r="F57" s="24">
        <v>429216000</v>
      </c>
      <c r="G57" s="24">
        <v>420649000</v>
      </c>
      <c r="H57" s="24">
        <v>429538000</v>
      </c>
      <c r="I57" s="9">
        <v>432459000</v>
      </c>
      <c r="J57" s="19"/>
    </row>
    <row r="58" spans="1:11" ht="16.7" customHeight="1" x14ac:dyDescent="0.2">
      <c r="A58" s="19"/>
      <c r="B58" s="27" t="s">
        <v>40</v>
      </c>
      <c r="C58" s="24">
        <v>12298000</v>
      </c>
      <c r="D58" s="24">
        <v>10250000</v>
      </c>
      <c r="E58" s="24">
        <v>21018000</v>
      </c>
      <c r="F58" s="24">
        <v>20519000</v>
      </c>
      <c r="G58" s="24">
        <v>22537000</v>
      </c>
      <c r="H58" s="24">
        <v>19231000</v>
      </c>
      <c r="I58" s="9">
        <v>17714000</v>
      </c>
      <c r="J58" s="19"/>
    </row>
    <row r="59" spans="1:11" ht="16.7" customHeight="1" x14ac:dyDescent="0.2">
      <c r="A59" s="19"/>
      <c r="B59" s="41" t="s">
        <v>10</v>
      </c>
      <c r="C59" s="25">
        <v>20676000</v>
      </c>
      <c r="D59" s="25">
        <v>19620000</v>
      </c>
      <c r="E59" s="25">
        <v>18728000</v>
      </c>
      <c r="F59" s="25">
        <v>19849000</v>
      </c>
      <c r="G59" s="25">
        <v>21386000</v>
      </c>
      <c r="H59" s="25">
        <v>20783000</v>
      </c>
      <c r="I59" s="10">
        <v>19658000</v>
      </c>
      <c r="J59" s="19"/>
    </row>
    <row r="60" spans="1:11" ht="16.7" customHeight="1" thickBot="1" x14ac:dyDescent="0.25">
      <c r="A60" s="19"/>
      <c r="B60" s="35" t="s">
        <v>41</v>
      </c>
      <c r="C60" s="24">
        <v>469298000</v>
      </c>
      <c r="D60" s="24">
        <v>461661000</v>
      </c>
      <c r="E60" s="24">
        <v>467300000</v>
      </c>
      <c r="F60" s="24">
        <v>469584000</v>
      </c>
      <c r="G60" s="24">
        <v>464572000</v>
      </c>
      <c r="H60" s="24">
        <v>469552000</v>
      </c>
      <c r="I60" s="9">
        <v>469831000</v>
      </c>
      <c r="J60" s="113"/>
    </row>
    <row r="61" spans="1:11" ht="16.7" customHeight="1" x14ac:dyDescent="0.2">
      <c r="A61" s="19"/>
      <c r="B61" s="31"/>
      <c r="C61" s="46"/>
      <c r="D61" s="46"/>
      <c r="E61" s="46"/>
      <c r="F61" s="46"/>
      <c r="G61" s="46"/>
      <c r="H61" s="46"/>
      <c r="I61" s="46"/>
      <c r="J61" s="19"/>
    </row>
    <row r="62" spans="1:11" ht="16.7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</row>
    <row r="63" spans="1:11" ht="16.7" customHeight="1" thickBot="1" x14ac:dyDescent="0.25">
      <c r="A63" s="19"/>
      <c r="B63" s="36" t="s">
        <v>105</v>
      </c>
      <c r="C63" s="117"/>
      <c r="D63" s="117"/>
      <c r="E63" s="117"/>
      <c r="F63" s="117"/>
      <c r="G63" s="117"/>
      <c r="H63" s="117"/>
      <c r="I63" s="117"/>
      <c r="J63" s="19"/>
    </row>
    <row r="64" spans="1:11" ht="16.7" customHeight="1" x14ac:dyDescent="0.2">
      <c r="A64" s="19"/>
      <c r="B64" s="31" t="s">
        <v>106</v>
      </c>
      <c r="C64" s="24">
        <v>89573000</v>
      </c>
      <c r="D64" s="24">
        <v>87532000</v>
      </c>
      <c r="E64" s="24">
        <v>59632000</v>
      </c>
      <c r="F64" s="24">
        <v>53182000</v>
      </c>
      <c r="G64" s="24">
        <v>64585000</v>
      </c>
      <c r="H64" s="24">
        <v>55913000</v>
      </c>
      <c r="I64" s="9">
        <v>56816000</v>
      </c>
      <c r="J64" s="19"/>
    </row>
    <row r="65" spans="1:10" ht="16.7" customHeight="1" x14ac:dyDescent="0.2">
      <c r="A65" s="19"/>
      <c r="B65" s="41" t="s">
        <v>107</v>
      </c>
      <c r="C65" s="25">
        <v>235854000</v>
      </c>
      <c r="D65" s="25">
        <v>227662000</v>
      </c>
      <c r="E65" s="25">
        <v>224225000</v>
      </c>
      <c r="F65" s="25">
        <v>204941000</v>
      </c>
      <c r="G65" s="25">
        <v>205868000</v>
      </c>
      <c r="H65" s="25">
        <v>207740000</v>
      </c>
      <c r="I65" s="10">
        <v>200336000</v>
      </c>
      <c r="J65" s="19"/>
    </row>
    <row r="66" spans="1:10" ht="16.7" customHeight="1" thickBot="1" x14ac:dyDescent="0.25">
      <c r="A66" s="19"/>
      <c r="B66" s="35" t="s">
        <v>108</v>
      </c>
      <c r="C66" s="26">
        <v>325427000</v>
      </c>
      <c r="D66" s="26">
        <v>315194000</v>
      </c>
      <c r="E66" s="26">
        <v>283857000</v>
      </c>
      <c r="F66" s="26">
        <v>258123000</v>
      </c>
      <c r="G66" s="26">
        <v>270453000</v>
      </c>
      <c r="H66" s="26">
        <v>263653000</v>
      </c>
      <c r="I66" s="11">
        <v>257152000</v>
      </c>
      <c r="J66" s="19"/>
    </row>
    <row r="67" spans="1:10" ht="15" customHeight="1" x14ac:dyDescent="0.2">
      <c r="A67" s="19"/>
      <c r="B67" s="114"/>
      <c r="C67" s="114"/>
      <c r="D67" s="114"/>
      <c r="E67" s="114"/>
      <c r="F67" s="114"/>
      <c r="G67" s="114"/>
      <c r="H67" s="114"/>
      <c r="I67" s="108"/>
      <c r="J67" s="19"/>
    </row>
    <row r="68" spans="1:10" ht="15" customHeight="1" x14ac:dyDescent="0.2"/>
  </sheetData>
  <mergeCells count="1">
    <mergeCell ref="B2:E2"/>
  </mergeCells>
  <pageMargins left="0.75" right="0.75" top="1" bottom="1" header="0.5" footer="0.5"/>
  <customProperties>
    <customPr name="_pios_id" r:id="rId1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6"/>
  <sheetViews>
    <sheetView workbookViewId="0"/>
  </sheetViews>
  <sheetFormatPr defaultColWidth="13.28515625" defaultRowHeight="12.75" x14ac:dyDescent="0.2"/>
  <cols>
    <col min="1" max="1" width="8.5703125" customWidth="1"/>
    <col min="2" max="2" width="63.42578125" customWidth="1"/>
    <col min="3" max="9" width="12" customWidth="1"/>
  </cols>
  <sheetData>
    <row r="1" spans="1:9" ht="16.7" customHeight="1" x14ac:dyDescent="0.2">
      <c r="A1" s="27"/>
      <c r="B1" s="27"/>
      <c r="C1" s="27"/>
      <c r="D1" s="27"/>
      <c r="E1" s="27"/>
      <c r="F1" s="27"/>
      <c r="G1" s="27"/>
      <c r="H1" s="27"/>
      <c r="I1" s="27"/>
    </row>
    <row r="2" spans="1:9" ht="22.5" customHeight="1" x14ac:dyDescent="0.3">
      <c r="A2" s="27"/>
      <c r="B2" s="132" t="s">
        <v>109</v>
      </c>
      <c r="C2" s="132"/>
      <c r="D2" s="132"/>
      <c r="E2" s="132"/>
      <c r="F2" s="132"/>
      <c r="G2" s="27"/>
      <c r="H2" s="27"/>
      <c r="I2" s="27"/>
    </row>
    <row r="3" spans="1:9" ht="16.7" customHeight="1" x14ac:dyDescent="0.2">
      <c r="A3" s="27"/>
      <c r="B3" s="73" t="str">
        <f>'1. Key figures table'!$B$3</f>
        <v>First quarter 2025 results</v>
      </c>
      <c r="C3" s="27"/>
      <c r="D3" s="27"/>
      <c r="E3" s="27"/>
      <c r="F3" s="27"/>
      <c r="G3" s="27"/>
      <c r="H3" s="27"/>
      <c r="I3" s="27"/>
    </row>
    <row r="4" spans="1:9" ht="16.7" customHeight="1" thickBot="1" x14ac:dyDescent="0.25">
      <c r="A4" s="27"/>
      <c r="B4" s="36"/>
      <c r="C4" s="37"/>
      <c r="D4" s="37"/>
      <c r="E4" s="37"/>
      <c r="F4" s="37"/>
      <c r="G4" s="37"/>
      <c r="H4" s="37"/>
      <c r="I4" s="27"/>
    </row>
    <row r="5" spans="1:9" ht="16.7" customHeight="1" thickBot="1" x14ac:dyDescent="0.25">
      <c r="A5" s="96"/>
      <c r="B5" s="30" t="s">
        <v>20</v>
      </c>
      <c r="C5" s="48" t="s">
        <v>44</v>
      </c>
      <c r="D5" s="48" t="s">
        <v>5</v>
      </c>
      <c r="E5" s="48" t="s">
        <v>45</v>
      </c>
      <c r="F5" s="48" t="s">
        <v>46</v>
      </c>
      <c r="G5" s="48" t="s">
        <v>47</v>
      </c>
      <c r="H5" s="2" t="s">
        <v>4</v>
      </c>
      <c r="I5" s="96"/>
    </row>
    <row r="6" spans="1:9" ht="16.7" customHeight="1" x14ac:dyDescent="0.2">
      <c r="A6" s="27"/>
      <c r="B6" s="66" t="s">
        <v>25</v>
      </c>
      <c r="C6" s="24">
        <v>-10360000</v>
      </c>
      <c r="D6" s="24">
        <v>-4914000</v>
      </c>
      <c r="E6" s="24">
        <v>-5198000</v>
      </c>
      <c r="F6" s="24">
        <v>-4109000</v>
      </c>
      <c r="G6" s="24">
        <v>-6069000</v>
      </c>
      <c r="H6" s="9">
        <v>5717000</v>
      </c>
      <c r="I6" s="96"/>
    </row>
    <row r="7" spans="1:9" ht="16.7" customHeight="1" x14ac:dyDescent="0.2">
      <c r="A7" s="27"/>
      <c r="B7" s="91" t="s">
        <v>110</v>
      </c>
      <c r="C7" s="24">
        <v>-1343000</v>
      </c>
      <c r="D7" s="24">
        <v>883000</v>
      </c>
      <c r="E7" s="24">
        <v>568000</v>
      </c>
      <c r="F7" s="24">
        <v>-854000</v>
      </c>
      <c r="G7" s="24">
        <v>-50000</v>
      </c>
      <c r="H7" s="9">
        <v>-729000</v>
      </c>
      <c r="I7" s="96"/>
    </row>
    <row r="8" spans="1:9" ht="16.7" customHeight="1" x14ac:dyDescent="0.2">
      <c r="A8" s="27"/>
      <c r="B8" s="91" t="s">
        <v>26</v>
      </c>
      <c r="C8" s="24">
        <v>10091000</v>
      </c>
      <c r="D8" s="24">
        <v>8905000</v>
      </c>
      <c r="E8" s="24">
        <v>8870000</v>
      </c>
      <c r="F8" s="24">
        <v>8855000</v>
      </c>
      <c r="G8" s="24">
        <v>8923000</v>
      </c>
      <c r="H8" s="9">
        <v>4616000</v>
      </c>
      <c r="I8" s="96"/>
    </row>
    <row r="9" spans="1:9" ht="16.7" customHeight="1" x14ac:dyDescent="0.2">
      <c r="A9" s="27"/>
      <c r="B9" s="91" t="s">
        <v>111</v>
      </c>
      <c r="C9" s="24">
        <v>-1754000</v>
      </c>
      <c r="D9" s="24">
        <v>-371000</v>
      </c>
      <c r="E9" s="24">
        <v>-1513000</v>
      </c>
      <c r="F9" s="24">
        <v>-118000</v>
      </c>
      <c r="G9" s="24">
        <v>-4117000</v>
      </c>
      <c r="H9" s="9">
        <v>-1155000</v>
      </c>
      <c r="I9" s="96"/>
    </row>
    <row r="10" spans="1:9" ht="16.7" customHeight="1" x14ac:dyDescent="0.2">
      <c r="A10" s="27"/>
      <c r="B10" s="91" t="s">
        <v>27</v>
      </c>
      <c r="C10" s="24">
        <v>3622000</v>
      </c>
      <c r="D10" s="24">
        <v>2786000</v>
      </c>
      <c r="E10" s="24">
        <v>3651000</v>
      </c>
      <c r="F10" s="24">
        <v>3606000</v>
      </c>
      <c r="G10" s="24">
        <v>1109000</v>
      </c>
      <c r="H10" s="9">
        <v>2921000</v>
      </c>
      <c r="I10" s="96"/>
    </row>
    <row r="11" spans="1:9" ht="16.7" hidden="1" customHeight="1" x14ac:dyDescent="0.2">
      <c r="A11" s="124"/>
      <c r="B11" s="91" t="s">
        <v>112</v>
      </c>
      <c r="C11" s="24"/>
      <c r="D11" s="24"/>
      <c r="E11" s="24"/>
      <c r="F11" s="24"/>
      <c r="G11" s="24"/>
      <c r="H11" s="9"/>
      <c r="I11" s="96"/>
    </row>
    <row r="12" spans="1:9" ht="16.7" customHeight="1" x14ac:dyDescent="0.2">
      <c r="A12" s="124"/>
      <c r="B12" s="91" t="s">
        <v>113</v>
      </c>
      <c r="C12" s="24"/>
      <c r="D12" s="24"/>
      <c r="E12" s="24"/>
      <c r="F12" s="24"/>
      <c r="G12" s="24"/>
      <c r="H12" s="9"/>
      <c r="I12" s="96"/>
    </row>
    <row r="13" spans="1:9" ht="16.7" customHeight="1" x14ac:dyDescent="0.2">
      <c r="A13" s="27"/>
      <c r="B13" s="125" t="s">
        <v>114</v>
      </c>
      <c r="C13" s="24">
        <v>844000</v>
      </c>
      <c r="D13" s="24">
        <v>898000</v>
      </c>
      <c r="E13" s="24">
        <v>3563000</v>
      </c>
      <c r="F13" s="24">
        <v>-1917000</v>
      </c>
      <c r="G13" s="24">
        <v>1272000</v>
      </c>
      <c r="H13" s="9">
        <v>813000</v>
      </c>
      <c r="I13" s="96"/>
    </row>
    <row r="14" spans="1:9" ht="16.7" customHeight="1" x14ac:dyDescent="0.2">
      <c r="A14" s="27"/>
      <c r="B14" s="125" t="s">
        <v>115</v>
      </c>
      <c r="C14" s="24">
        <v>967000</v>
      </c>
      <c r="D14" s="24">
        <v>-12084000</v>
      </c>
      <c r="E14" s="24">
        <v>11394000</v>
      </c>
      <c r="F14" s="24">
        <v>18496000</v>
      </c>
      <c r="G14" s="24">
        <v>-22960000</v>
      </c>
      <c r="H14" s="9">
        <v>-1435000</v>
      </c>
      <c r="I14" s="96"/>
    </row>
    <row r="15" spans="1:9" ht="16.7" customHeight="1" x14ac:dyDescent="0.2">
      <c r="A15" s="27"/>
      <c r="B15" s="126" t="s">
        <v>116</v>
      </c>
      <c r="C15" s="25">
        <v>6149000</v>
      </c>
      <c r="D15" s="25">
        <v>-4627000</v>
      </c>
      <c r="E15" s="25">
        <v>-25884000</v>
      </c>
      <c r="F15" s="25">
        <v>-8288000</v>
      </c>
      <c r="G15" s="25">
        <v>19597000</v>
      </c>
      <c r="H15" s="10">
        <v>-3865000</v>
      </c>
      <c r="I15" s="96"/>
    </row>
    <row r="16" spans="1:9" ht="16.7" customHeight="1" thickBot="1" x14ac:dyDescent="0.25">
      <c r="A16" s="27"/>
      <c r="B16" s="35" t="s">
        <v>117</v>
      </c>
      <c r="C16" s="26">
        <v>8216000</v>
      </c>
      <c r="D16" s="26">
        <v>-8524000</v>
      </c>
      <c r="E16" s="26">
        <v>-4549000</v>
      </c>
      <c r="F16" s="26">
        <v>15671000</v>
      </c>
      <c r="G16" s="26">
        <v>-2295000</v>
      </c>
      <c r="H16" s="11">
        <v>6883000</v>
      </c>
      <c r="I16" s="96"/>
    </row>
    <row r="17" spans="1:9" ht="16.7" customHeight="1" x14ac:dyDescent="0.2">
      <c r="A17" s="27"/>
      <c r="B17" s="66"/>
      <c r="C17" s="46"/>
      <c r="D17" s="46"/>
      <c r="E17" s="46"/>
      <c r="F17" s="46"/>
      <c r="G17" s="46"/>
      <c r="H17" s="116"/>
      <c r="I17" s="96"/>
    </row>
    <row r="18" spans="1:9" ht="16.7" customHeight="1" x14ac:dyDescent="0.2">
      <c r="A18" s="27"/>
      <c r="B18" s="91" t="s">
        <v>118</v>
      </c>
      <c r="C18" s="24">
        <v>3053000</v>
      </c>
      <c r="D18" s="24">
        <v>2877000</v>
      </c>
      <c r="E18" s="24">
        <v>2617000</v>
      </c>
      <c r="F18" s="24">
        <v>2824000</v>
      </c>
      <c r="G18" s="24">
        <v>2564000</v>
      </c>
      <c r="H18" s="9">
        <v>1543000</v>
      </c>
      <c r="I18" s="96"/>
    </row>
    <row r="19" spans="1:9" ht="16.7" customHeight="1" x14ac:dyDescent="0.2">
      <c r="A19" s="27"/>
      <c r="B19" s="91" t="s">
        <v>119</v>
      </c>
      <c r="C19" s="24">
        <v>-479000</v>
      </c>
      <c r="D19" s="24">
        <v>-484000</v>
      </c>
      <c r="E19" s="24">
        <v>-470000</v>
      </c>
      <c r="F19" s="24">
        <v>-1024000</v>
      </c>
      <c r="G19" s="24">
        <v>-447000</v>
      </c>
      <c r="H19" s="9">
        <v>-431000</v>
      </c>
      <c r="I19" s="96"/>
    </row>
    <row r="20" spans="1:9" ht="16.7" customHeight="1" x14ac:dyDescent="0.2">
      <c r="A20" s="27"/>
      <c r="B20" s="32" t="s">
        <v>120</v>
      </c>
      <c r="C20" s="25">
        <v>-2427000</v>
      </c>
      <c r="D20" s="25">
        <v>-2434000</v>
      </c>
      <c r="E20" s="25">
        <v>-1158000</v>
      </c>
      <c r="F20" s="25">
        <v>-1178000</v>
      </c>
      <c r="G20" s="25">
        <v>-2638000</v>
      </c>
      <c r="H20" s="10">
        <v>-2247000</v>
      </c>
      <c r="I20" s="96"/>
    </row>
    <row r="21" spans="1:9" ht="16.7" customHeight="1" thickBot="1" x14ac:dyDescent="0.25">
      <c r="A21" s="27"/>
      <c r="B21" s="106" t="s">
        <v>121</v>
      </c>
      <c r="C21" s="26">
        <v>8363000</v>
      </c>
      <c r="D21" s="26">
        <v>-8565000</v>
      </c>
      <c r="E21" s="26">
        <v>-3560000</v>
      </c>
      <c r="F21" s="26">
        <v>16293000</v>
      </c>
      <c r="G21" s="26">
        <v>-2816000</v>
      </c>
      <c r="H21" s="11">
        <v>5748000</v>
      </c>
      <c r="I21" s="96"/>
    </row>
    <row r="22" spans="1:9" ht="16.7" customHeight="1" x14ac:dyDescent="0.2">
      <c r="A22" s="27"/>
      <c r="B22" s="31"/>
      <c r="C22" s="46"/>
      <c r="D22" s="46"/>
      <c r="E22" s="46"/>
      <c r="F22" s="46"/>
      <c r="G22" s="46"/>
      <c r="H22" s="116"/>
      <c r="I22" s="96"/>
    </row>
    <row r="23" spans="1:9" ht="16.7" customHeight="1" x14ac:dyDescent="0.2">
      <c r="A23" s="27"/>
      <c r="B23" s="91" t="s">
        <v>122</v>
      </c>
      <c r="C23" s="24"/>
      <c r="D23" s="24"/>
      <c r="E23" s="24"/>
      <c r="F23" s="24"/>
      <c r="G23" s="24"/>
      <c r="H23" s="9">
        <v>-7756000</v>
      </c>
      <c r="I23" s="96"/>
    </row>
    <row r="24" spans="1:9" ht="16.7" customHeight="1" x14ac:dyDescent="0.2">
      <c r="A24" s="27"/>
      <c r="B24" s="91" t="s">
        <v>123</v>
      </c>
      <c r="C24" s="24">
        <v>-3281000</v>
      </c>
      <c r="D24" s="24">
        <v>-851000</v>
      </c>
      <c r="E24" s="24">
        <v>-1123000</v>
      </c>
      <c r="F24" s="24">
        <v>-1309000</v>
      </c>
      <c r="G24" s="24">
        <v>-2293000</v>
      </c>
      <c r="H24" s="9">
        <v>-955000</v>
      </c>
      <c r="I24" s="96"/>
    </row>
    <row r="25" spans="1:9" ht="16.7" hidden="1" customHeight="1" x14ac:dyDescent="0.2">
      <c r="A25" s="27"/>
      <c r="B25" s="91" t="s">
        <v>124</v>
      </c>
      <c r="C25" s="102"/>
      <c r="D25" s="102"/>
      <c r="E25" s="102"/>
      <c r="F25" s="102"/>
      <c r="G25" s="102"/>
      <c r="H25" s="4"/>
      <c r="I25" s="96"/>
    </row>
    <row r="26" spans="1:9" ht="16.7" hidden="1" customHeight="1" x14ac:dyDescent="0.2">
      <c r="A26" s="27"/>
      <c r="B26" s="91" t="s">
        <v>125</v>
      </c>
      <c r="C26" s="102"/>
      <c r="D26" s="102"/>
      <c r="E26" s="102"/>
      <c r="F26" s="102"/>
      <c r="G26" s="102"/>
      <c r="H26" s="4"/>
      <c r="I26" s="96"/>
    </row>
    <row r="27" spans="1:9" ht="16.7" customHeight="1" x14ac:dyDescent="0.2">
      <c r="A27" s="27"/>
      <c r="B27" s="32" t="s">
        <v>126</v>
      </c>
      <c r="C27" s="25">
        <v>8192000</v>
      </c>
      <c r="D27" s="25">
        <v>3437000</v>
      </c>
      <c r="E27" s="25">
        <v>19283000</v>
      </c>
      <c r="F27" s="25">
        <v>-926000</v>
      </c>
      <c r="G27" s="25">
        <v>-1873000</v>
      </c>
      <c r="H27" s="10">
        <v>7404000</v>
      </c>
      <c r="I27" s="96"/>
    </row>
    <row r="28" spans="1:9" ht="16.7" customHeight="1" thickBot="1" x14ac:dyDescent="0.25">
      <c r="A28" s="27"/>
      <c r="B28" s="106" t="s">
        <v>127</v>
      </c>
      <c r="C28" s="26">
        <v>4911000</v>
      </c>
      <c r="D28" s="26">
        <v>2586000</v>
      </c>
      <c r="E28" s="26">
        <v>18160000</v>
      </c>
      <c r="F28" s="26">
        <v>-2235000</v>
      </c>
      <c r="G28" s="26">
        <v>-4166000</v>
      </c>
      <c r="H28" s="11">
        <v>-1307000</v>
      </c>
      <c r="I28" s="96"/>
    </row>
    <row r="29" spans="1:9" ht="16.7" customHeight="1" x14ac:dyDescent="0.2">
      <c r="A29" s="27"/>
      <c r="B29" s="31"/>
      <c r="C29" s="46"/>
      <c r="D29" s="46"/>
      <c r="E29" s="46"/>
      <c r="F29" s="46"/>
      <c r="G29" s="46"/>
      <c r="H29" s="116"/>
      <c r="I29" s="96"/>
    </row>
    <row r="30" spans="1:9" ht="16.7" customHeight="1" x14ac:dyDescent="0.2">
      <c r="A30" s="27"/>
      <c r="B30" s="91" t="s">
        <v>128</v>
      </c>
      <c r="C30" s="24">
        <v>-2279000</v>
      </c>
      <c r="D30" s="24">
        <v>-2112000</v>
      </c>
      <c r="E30" s="24">
        <v>-2053000</v>
      </c>
      <c r="F30" s="24">
        <v>-2470000</v>
      </c>
      <c r="G30" s="24">
        <v>-2379000</v>
      </c>
      <c r="H30" s="9">
        <v>-2457000</v>
      </c>
      <c r="I30" s="96"/>
    </row>
    <row r="31" spans="1:9" ht="16.7" hidden="1" customHeight="1" x14ac:dyDescent="0.2">
      <c r="A31" s="27"/>
      <c r="B31" s="91" t="s">
        <v>129</v>
      </c>
      <c r="C31" s="24"/>
      <c r="D31" s="24"/>
      <c r="E31" s="24"/>
      <c r="F31" s="24"/>
      <c r="G31" s="24"/>
      <c r="H31" s="9"/>
      <c r="I31" s="96"/>
    </row>
    <row r="32" spans="1:9" ht="16.7" customHeight="1" x14ac:dyDescent="0.2">
      <c r="A32" s="27"/>
      <c r="B32" s="32" t="s">
        <v>130</v>
      </c>
      <c r="C32" s="25">
        <v>-12060000</v>
      </c>
      <c r="D32" s="25">
        <v>-19920000</v>
      </c>
      <c r="E32" s="25">
        <v>-18892000</v>
      </c>
      <c r="F32" s="25"/>
      <c r="G32" s="25">
        <v>-68000</v>
      </c>
      <c r="H32" s="10"/>
      <c r="I32" s="96"/>
    </row>
    <row r="33" spans="1:9" ht="16.7" customHeight="1" thickBot="1" x14ac:dyDescent="0.25">
      <c r="A33" s="27"/>
      <c r="B33" s="106" t="s">
        <v>131</v>
      </c>
      <c r="C33" s="26">
        <v>-14339000</v>
      </c>
      <c r="D33" s="26">
        <v>-22032000</v>
      </c>
      <c r="E33" s="26">
        <v>-20945000</v>
      </c>
      <c r="F33" s="26">
        <v>-2470000</v>
      </c>
      <c r="G33" s="26">
        <v>-2447000</v>
      </c>
      <c r="H33" s="11">
        <v>-2457000</v>
      </c>
      <c r="I33" s="96"/>
    </row>
    <row r="34" spans="1:9" ht="16.7" customHeight="1" x14ac:dyDescent="0.2">
      <c r="A34" s="27"/>
      <c r="B34" s="127"/>
      <c r="C34" s="120"/>
      <c r="D34" s="120"/>
      <c r="E34" s="120"/>
      <c r="F34" s="120"/>
      <c r="G34" s="120"/>
      <c r="H34" s="118"/>
      <c r="I34" s="96"/>
    </row>
    <row r="35" spans="1:9" ht="16.7" customHeight="1" x14ac:dyDescent="0.2">
      <c r="A35" s="27"/>
      <c r="B35" s="128" t="s">
        <v>132</v>
      </c>
      <c r="C35" s="26">
        <v>-1065000</v>
      </c>
      <c r="D35" s="26">
        <v>-28011000</v>
      </c>
      <c r="E35" s="26">
        <v>-6345000</v>
      </c>
      <c r="F35" s="26">
        <v>11588000</v>
      </c>
      <c r="G35" s="26">
        <v>-9429000</v>
      </c>
      <c r="H35" s="11">
        <v>1984000</v>
      </c>
      <c r="I35" s="123"/>
    </row>
    <row r="36" spans="1:9" ht="16.7" customHeight="1" x14ac:dyDescent="0.2">
      <c r="A36" s="27"/>
      <c r="B36" s="91" t="s">
        <v>133</v>
      </c>
      <c r="C36" s="24">
        <v>89573000</v>
      </c>
      <c r="D36" s="24">
        <v>87532000</v>
      </c>
      <c r="E36" s="24">
        <v>59632000</v>
      </c>
      <c r="F36" s="24">
        <v>53182000</v>
      </c>
      <c r="G36" s="24">
        <v>64585000</v>
      </c>
      <c r="H36" s="9">
        <v>55913000</v>
      </c>
      <c r="I36" s="96"/>
    </row>
    <row r="37" spans="1:9" ht="16.7" customHeight="1" x14ac:dyDescent="0.2">
      <c r="A37" s="27"/>
      <c r="B37" s="41" t="s">
        <v>134</v>
      </c>
      <c r="C37" s="25">
        <v>-976000</v>
      </c>
      <c r="D37" s="25">
        <v>111000</v>
      </c>
      <c r="E37" s="25">
        <v>-105000</v>
      </c>
      <c r="F37" s="25">
        <v>-185000</v>
      </c>
      <c r="G37" s="25">
        <v>757000</v>
      </c>
      <c r="H37" s="10">
        <v>-1081000</v>
      </c>
      <c r="I37" s="96"/>
    </row>
    <row r="38" spans="1:9" ht="16.7" customHeight="1" thickBot="1" x14ac:dyDescent="0.25">
      <c r="A38" s="27"/>
      <c r="B38" s="106" t="s">
        <v>106</v>
      </c>
      <c r="C38" s="26">
        <v>87532000</v>
      </c>
      <c r="D38" s="26">
        <v>59632000</v>
      </c>
      <c r="E38" s="26">
        <v>53182000</v>
      </c>
      <c r="F38" s="26">
        <v>64585000</v>
      </c>
      <c r="G38" s="26">
        <v>55913000</v>
      </c>
      <c r="H38" s="11">
        <v>56816000</v>
      </c>
      <c r="I38" s="96"/>
    </row>
    <row r="39" spans="1:9" ht="16.7" customHeight="1" x14ac:dyDescent="0.2">
      <c r="A39" s="27"/>
      <c r="B39" s="107"/>
      <c r="C39" s="46"/>
      <c r="D39" s="46"/>
      <c r="E39" s="46"/>
      <c r="F39" s="46"/>
      <c r="G39" s="46"/>
      <c r="H39" s="116"/>
      <c r="I39" s="96"/>
    </row>
    <row r="40" spans="1:9" ht="16.7" customHeight="1" x14ac:dyDescent="0.2">
      <c r="A40" s="27"/>
      <c r="B40" s="95" t="s">
        <v>135</v>
      </c>
      <c r="C40" s="103"/>
      <c r="D40" s="103"/>
      <c r="E40" s="103"/>
      <c r="F40" s="103"/>
      <c r="G40" s="103"/>
      <c r="H40" s="115"/>
      <c r="I40" s="96"/>
    </row>
    <row r="41" spans="1:9" ht="16.7" customHeight="1" x14ac:dyDescent="0.2">
      <c r="A41" s="27"/>
      <c r="B41" s="32" t="s">
        <v>86</v>
      </c>
      <c r="C41" s="25">
        <v>227662000</v>
      </c>
      <c r="D41" s="25">
        <v>224225000</v>
      </c>
      <c r="E41" s="25">
        <v>204941000</v>
      </c>
      <c r="F41" s="25">
        <v>205868000</v>
      </c>
      <c r="G41" s="25">
        <v>207740000</v>
      </c>
      <c r="H41" s="10">
        <v>200336000</v>
      </c>
      <c r="I41" s="96"/>
    </row>
    <row r="42" spans="1:9" ht="16.7" customHeight="1" thickBot="1" x14ac:dyDescent="0.25">
      <c r="A42" s="27"/>
      <c r="B42" s="35" t="s">
        <v>105</v>
      </c>
      <c r="C42" s="26">
        <v>315194000</v>
      </c>
      <c r="D42" s="26">
        <v>283857000</v>
      </c>
      <c r="E42" s="26">
        <v>258123000</v>
      </c>
      <c r="F42" s="26">
        <v>270453000</v>
      </c>
      <c r="G42" s="26">
        <v>263653000</v>
      </c>
      <c r="H42" s="11">
        <v>257152000</v>
      </c>
      <c r="I42" s="96"/>
    </row>
    <row r="43" spans="1:9" ht="16.7" customHeight="1" x14ac:dyDescent="0.2">
      <c r="A43" s="27"/>
      <c r="B43" s="66"/>
      <c r="C43" s="108"/>
      <c r="D43" s="108"/>
      <c r="E43" s="108"/>
      <c r="F43" s="108"/>
      <c r="G43" s="108"/>
      <c r="H43" s="108"/>
      <c r="I43" s="96"/>
    </row>
    <row r="44" spans="1:9" ht="16.7" customHeight="1" x14ac:dyDescent="0.2">
      <c r="A44" s="27"/>
      <c r="B44" s="19"/>
      <c r="C44" s="19"/>
      <c r="D44" s="19"/>
      <c r="E44" s="19"/>
      <c r="F44" s="19"/>
      <c r="G44" s="19"/>
      <c r="H44" s="19"/>
      <c r="I44" s="96"/>
    </row>
    <row r="45" spans="1:9" ht="16.7" customHeight="1" x14ac:dyDescent="0.2">
      <c r="A45" s="27"/>
      <c r="B45" s="121" t="s">
        <v>101</v>
      </c>
      <c r="C45" s="119"/>
      <c r="D45" s="119"/>
      <c r="E45" s="119"/>
      <c r="F45" s="119"/>
      <c r="G45" s="119"/>
      <c r="H45" s="119"/>
      <c r="I45" s="96"/>
    </row>
    <row r="46" spans="1:9" ht="16.7" customHeight="1" thickBot="1" x14ac:dyDescent="0.25">
      <c r="A46" s="27"/>
      <c r="B46" s="122" t="s">
        <v>33</v>
      </c>
      <c r="C46" s="117"/>
      <c r="D46" s="117"/>
      <c r="E46" s="117"/>
      <c r="F46" s="117"/>
      <c r="G46" s="117"/>
      <c r="H46" s="117"/>
      <c r="I46" s="96"/>
    </row>
    <row r="47" spans="1:9" ht="16.7" customHeight="1" x14ac:dyDescent="0.2">
      <c r="A47" s="27"/>
      <c r="B47" s="66" t="s">
        <v>121</v>
      </c>
      <c r="C47" s="26">
        <v>8363000</v>
      </c>
      <c r="D47" s="26">
        <v>-8565000</v>
      </c>
      <c r="E47" s="26">
        <v>-3560000</v>
      </c>
      <c r="F47" s="26">
        <v>16293000</v>
      </c>
      <c r="G47" s="26">
        <v>-2816000</v>
      </c>
      <c r="H47" s="11">
        <v>5748000</v>
      </c>
      <c r="I47" s="27"/>
    </row>
    <row r="48" spans="1:9" ht="16.7" customHeight="1" x14ac:dyDescent="0.2">
      <c r="A48" s="27"/>
      <c r="B48" s="27" t="s">
        <v>122</v>
      </c>
      <c r="C48" s="24"/>
      <c r="D48" s="24"/>
      <c r="E48" s="24"/>
      <c r="F48" s="24"/>
      <c r="G48" s="24"/>
      <c r="H48" s="9">
        <v>-7756000</v>
      </c>
      <c r="I48" s="27"/>
    </row>
    <row r="49" spans="1:9" ht="16.7" customHeight="1" x14ac:dyDescent="0.2">
      <c r="A49" s="27"/>
      <c r="B49" s="41" t="s">
        <v>123</v>
      </c>
      <c r="C49" s="25">
        <v>-3281000</v>
      </c>
      <c r="D49" s="25">
        <v>-851000</v>
      </c>
      <c r="E49" s="25">
        <v>-1123000</v>
      </c>
      <c r="F49" s="25">
        <v>-1309000</v>
      </c>
      <c r="G49" s="25">
        <v>-2293000</v>
      </c>
      <c r="H49" s="10">
        <v>-955000</v>
      </c>
      <c r="I49" s="27"/>
    </row>
    <row r="50" spans="1:9" ht="16.7" customHeight="1" x14ac:dyDescent="0.2">
      <c r="A50" s="19"/>
      <c r="B50" s="33" t="s">
        <v>33</v>
      </c>
      <c r="C50" s="26">
        <v>5082000</v>
      </c>
      <c r="D50" s="26">
        <v>-9416000</v>
      </c>
      <c r="E50" s="26">
        <v>-4683000</v>
      </c>
      <c r="F50" s="26">
        <v>14984000</v>
      </c>
      <c r="G50" s="26">
        <v>-5109000</v>
      </c>
      <c r="H50" s="11">
        <v>-2963000</v>
      </c>
      <c r="I50" s="19"/>
    </row>
    <row r="51" spans="1:9" ht="16.7" customHeight="1" x14ac:dyDescent="0.2">
      <c r="A51" s="19"/>
      <c r="B51" s="113" t="s">
        <v>136</v>
      </c>
      <c r="C51" s="50">
        <v>3.5444521164187198E-2</v>
      </c>
      <c r="D51" s="50">
        <v>-6.7602397961015206E-2</v>
      </c>
      <c r="E51" s="50">
        <v>-3.07729713035307E-2</v>
      </c>
      <c r="F51" s="50">
        <v>0.10651198828538699</v>
      </c>
      <c r="G51" s="50">
        <v>-3.5918418999008703E-2</v>
      </c>
      <c r="H51" s="17">
        <v>-2.11033873678813E-2</v>
      </c>
      <c r="I51" s="19"/>
    </row>
    <row r="52" spans="1:9" ht="16.7" customHeight="1" x14ac:dyDescent="0.2">
      <c r="A52" s="19"/>
      <c r="B52" s="41" t="s">
        <v>137</v>
      </c>
      <c r="C52" s="25">
        <v>399000</v>
      </c>
      <c r="D52" s="25"/>
      <c r="E52" s="25"/>
      <c r="F52" s="25"/>
      <c r="G52" s="25"/>
      <c r="H52" s="10"/>
      <c r="I52" s="74"/>
    </row>
    <row r="53" spans="1:9" ht="16.7" customHeight="1" x14ac:dyDescent="0.2">
      <c r="A53" s="19"/>
      <c r="B53" s="33" t="s">
        <v>138</v>
      </c>
      <c r="C53" s="26">
        <v>5481000</v>
      </c>
      <c r="D53" s="26">
        <v>-9416000</v>
      </c>
      <c r="E53" s="26">
        <v>-4683000</v>
      </c>
      <c r="F53" s="26">
        <v>14984000</v>
      </c>
      <c r="G53" s="26">
        <v>-5109000</v>
      </c>
      <c r="H53" s="11">
        <v>-2963000</v>
      </c>
      <c r="I53" s="27"/>
    </row>
    <row r="54" spans="1:9" ht="16.7" customHeight="1" thickBot="1" x14ac:dyDescent="0.25">
      <c r="A54" s="19"/>
      <c r="B54" s="37" t="s">
        <v>136</v>
      </c>
      <c r="C54" s="50">
        <v>3.82273554704664E-2</v>
      </c>
      <c r="D54" s="50">
        <v>-6.7602397961015206E-2</v>
      </c>
      <c r="E54" s="50">
        <v>-3.07729713035307E-2</v>
      </c>
      <c r="F54" s="50">
        <v>0.10651198828538699</v>
      </c>
      <c r="G54" s="50">
        <v>-3.5918418999008703E-2</v>
      </c>
      <c r="H54" s="17">
        <v>-2.11033873678813E-2</v>
      </c>
      <c r="I54" s="113"/>
    </row>
    <row r="55" spans="1:9" ht="16.7" customHeight="1" x14ac:dyDescent="0.2">
      <c r="A55" s="19"/>
      <c r="B55" s="135" t="s">
        <v>139</v>
      </c>
      <c r="C55" s="135"/>
      <c r="D55" s="135"/>
      <c r="E55" s="135"/>
      <c r="F55" s="135"/>
      <c r="G55" s="135"/>
      <c r="H55" s="135"/>
      <c r="I55" s="19"/>
    </row>
    <row r="56" spans="1:9" ht="15" customHeight="1" x14ac:dyDescent="0.2">
      <c r="A56" s="19"/>
      <c r="B56" s="19"/>
      <c r="C56" s="60"/>
      <c r="D56" s="60"/>
      <c r="E56" s="60"/>
      <c r="F56" s="60"/>
      <c r="G56" s="60"/>
      <c r="H56" s="19"/>
      <c r="I56" s="19"/>
    </row>
  </sheetData>
  <mergeCells count="2">
    <mergeCell ref="B2:F2"/>
    <mergeCell ref="B55:H55"/>
  </mergeCells>
  <pageMargins left="0.75" right="0.75" top="1" bottom="1" header="0.5" footer="0.5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1"/>
  <sheetViews>
    <sheetView workbookViewId="0"/>
  </sheetViews>
  <sheetFormatPr defaultColWidth="13.28515625" defaultRowHeight="12.75" x14ac:dyDescent="0.2"/>
  <cols>
    <col min="1" max="1" width="8.5703125" customWidth="1"/>
    <col min="2" max="2" width="64.5703125" customWidth="1"/>
  </cols>
  <sheetData>
    <row r="1" spans="1:9" ht="16.7" customHeight="1" x14ac:dyDescent="0.2">
      <c r="A1" s="19"/>
      <c r="B1" s="19"/>
      <c r="C1" s="19"/>
      <c r="D1" s="19"/>
      <c r="E1" s="19"/>
      <c r="F1" s="19"/>
      <c r="G1" s="19"/>
      <c r="H1" s="19"/>
      <c r="I1" s="19"/>
    </row>
    <row r="2" spans="1:9" ht="23.25" customHeight="1" x14ac:dyDescent="0.3">
      <c r="A2" s="19"/>
      <c r="B2" s="132" t="s">
        <v>140</v>
      </c>
      <c r="C2" s="132"/>
      <c r="D2" s="132"/>
      <c r="E2" s="19"/>
      <c r="F2" s="19"/>
      <c r="G2" s="19"/>
      <c r="H2" s="19"/>
      <c r="I2" s="19"/>
    </row>
    <row r="3" spans="1:9" ht="16.7" customHeight="1" x14ac:dyDescent="0.2">
      <c r="A3" s="19"/>
      <c r="B3" s="73" t="str">
        <f>'1. Key figures table'!$B$3</f>
        <v>First quarter 2025 results</v>
      </c>
      <c r="C3" s="19"/>
      <c r="D3" s="19"/>
      <c r="E3" s="19"/>
      <c r="F3" s="19"/>
      <c r="G3" s="19"/>
      <c r="H3" s="19"/>
      <c r="I3" s="19"/>
    </row>
    <row r="4" spans="1:9" ht="16.7" customHeight="1" thickBo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9" ht="16.7" customHeight="1" thickBot="1" x14ac:dyDescent="0.25">
      <c r="A5" s="19"/>
      <c r="B5" s="101" t="s">
        <v>20</v>
      </c>
      <c r="C5" s="48" t="s">
        <v>44</v>
      </c>
      <c r="D5" s="48" t="s">
        <v>5</v>
      </c>
      <c r="E5" s="48" t="s">
        <v>45</v>
      </c>
      <c r="F5" s="48" t="s">
        <v>46</v>
      </c>
      <c r="G5" s="48" t="s">
        <v>47</v>
      </c>
      <c r="H5" s="2" t="s">
        <v>4</v>
      </c>
      <c r="I5" s="19"/>
    </row>
    <row r="6" spans="1:9" ht="16.7" customHeight="1" x14ac:dyDescent="0.2">
      <c r="A6" s="19"/>
      <c r="B6" s="114" t="s">
        <v>141</v>
      </c>
      <c r="C6" s="24">
        <f>'2. Cons Stat of Income'!C11</f>
        <v>143379000</v>
      </c>
      <c r="D6" s="24">
        <f>'2. Cons Stat of Income'!D11</f>
        <v>139285000</v>
      </c>
      <c r="E6" s="24">
        <f>'2. Cons Stat of Income'!E11</f>
        <v>152179000</v>
      </c>
      <c r="F6" s="24">
        <f>'2. Cons Stat of Income'!F11</f>
        <v>140679000</v>
      </c>
      <c r="G6" s="24">
        <f>'2. Cons Stat of Income'!G11</f>
        <v>142239000</v>
      </c>
      <c r="H6" s="9">
        <f>'2. Cons Stat of Income'!H11</f>
        <v>140404000</v>
      </c>
      <c r="I6" s="19"/>
    </row>
    <row r="7" spans="1:9" ht="16.7" customHeight="1" x14ac:dyDescent="0.2">
      <c r="A7" s="19"/>
      <c r="B7" s="113" t="s">
        <v>39</v>
      </c>
      <c r="C7" s="24">
        <f>'2. Cons Stat of Income'!C7</f>
        <v>87806000</v>
      </c>
      <c r="D7" s="24">
        <f>'2. Cons Stat of Income'!D7</f>
        <v>83257000</v>
      </c>
      <c r="E7" s="24">
        <f>'2. Cons Stat of Income'!E7</f>
        <v>87337000</v>
      </c>
      <c r="F7" s="24">
        <f>'2. Cons Stat of Income'!F7</f>
        <v>78057000</v>
      </c>
      <c r="G7" s="24">
        <f>'2. Cons Stat of Income'!G7</f>
        <v>79342000</v>
      </c>
      <c r="H7" s="9">
        <f>'2. Cons Stat of Income'!H7</f>
        <v>79675000</v>
      </c>
      <c r="I7" s="19"/>
    </row>
    <row r="8" spans="1:9" ht="16.7" customHeight="1" x14ac:dyDescent="0.2">
      <c r="A8" s="19"/>
      <c r="B8" s="113" t="s">
        <v>40</v>
      </c>
      <c r="C8" s="24">
        <f>'2. Cons Stat of Income'!C8</f>
        <v>37403000</v>
      </c>
      <c r="D8" s="24">
        <f>'2. Cons Stat of Income'!D8</f>
        <v>35345000</v>
      </c>
      <c r="E8" s="24">
        <f>'2. Cons Stat of Income'!E8</f>
        <v>41402000</v>
      </c>
      <c r="F8" s="24">
        <f>'2. Cons Stat of Income'!F8</f>
        <v>41716000</v>
      </c>
      <c r="G8" s="24">
        <f>'2. Cons Stat of Income'!G8</f>
        <v>42907000</v>
      </c>
      <c r="H8" s="9">
        <f>'2. Cons Stat of Income'!H8</f>
        <v>41791000</v>
      </c>
      <c r="I8" s="19"/>
    </row>
    <row r="9" spans="1:9" ht="16.7" customHeight="1" x14ac:dyDescent="0.2">
      <c r="A9" s="19"/>
      <c r="B9" s="113" t="s">
        <v>10</v>
      </c>
      <c r="C9" s="24">
        <f>'2. Cons Stat of Income'!C10</f>
        <v>18170000</v>
      </c>
      <c r="D9" s="24">
        <f>'2. Cons Stat of Income'!D10</f>
        <v>20683000</v>
      </c>
      <c r="E9" s="24">
        <f>'2. Cons Stat of Income'!E10</f>
        <v>23440000</v>
      </c>
      <c r="F9" s="24">
        <f>'2. Cons Stat of Income'!F10</f>
        <v>20906000</v>
      </c>
      <c r="G9" s="24">
        <f>'2. Cons Stat of Income'!G10</f>
        <v>19990000</v>
      </c>
      <c r="H9" s="9">
        <f>'2. Cons Stat of Income'!H10</f>
        <v>18938000</v>
      </c>
      <c r="I9" s="19"/>
    </row>
    <row r="10" spans="1:9" ht="5.85" customHeight="1" x14ac:dyDescent="0.2">
      <c r="A10" s="19"/>
      <c r="B10" s="19"/>
      <c r="C10" s="25"/>
      <c r="D10" s="25"/>
      <c r="E10" s="25"/>
      <c r="F10" s="25"/>
      <c r="G10" s="25"/>
      <c r="H10" s="10"/>
      <c r="I10" s="19"/>
    </row>
    <row r="11" spans="1:9" ht="16.7" customHeight="1" x14ac:dyDescent="0.2">
      <c r="A11" s="19"/>
      <c r="B11" s="33" t="s">
        <v>142</v>
      </c>
      <c r="C11" s="24">
        <f t="shared" ref="C11:H11" si="0">SUM(C12:C14)</f>
        <v>-7637000</v>
      </c>
      <c r="D11" s="24">
        <f t="shared" si="0"/>
        <v>5639000</v>
      </c>
      <c r="E11" s="24">
        <f t="shared" si="0"/>
        <v>2284000</v>
      </c>
      <c r="F11" s="24">
        <f t="shared" si="0"/>
        <v>-5012000</v>
      </c>
      <c r="G11" s="24">
        <f t="shared" si="0"/>
        <v>4980000</v>
      </c>
      <c r="H11" s="9">
        <f t="shared" si="0"/>
        <v>279000</v>
      </c>
      <c r="I11" s="113"/>
    </row>
    <row r="12" spans="1:9" ht="16.7" customHeight="1" x14ac:dyDescent="0.2">
      <c r="A12" s="19"/>
      <c r="B12" s="113" t="s">
        <v>39</v>
      </c>
      <c r="C12" s="24">
        <f>'3. Cons Balance Sheet'!D57-'3. Cons Balance Sheet'!C57</f>
        <v>-4533000</v>
      </c>
      <c r="D12" s="24">
        <f>'3. Cons Balance Sheet'!E57-'3. Cons Balance Sheet'!D57</f>
        <v>-4237000</v>
      </c>
      <c r="E12" s="24">
        <f>'3. Cons Balance Sheet'!F57-'3. Cons Balance Sheet'!E57</f>
        <v>1662000</v>
      </c>
      <c r="F12" s="24">
        <f>'3. Cons Balance Sheet'!G57-'3. Cons Balance Sheet'!F57</f>
        <v>-8567000</v>
      </c>
      <c r="G12" s="24">
        <f>'3. Cons Balance Sheet'!H57-'3. Cons Balance Sheet'!G57</f>
        <v>8889000</v>
      </c>
      <c r="H12" s="9">
        <f>'3. Cons Balance Sheet'!I57-'3. Cons Balance Sheet'!H57</f>
        <v>2921000</v>
      </c>
      <c r="I12" s="19"/>
    </row>
    <row r="13" spans="1:9" ht="16.7" customHeight="1" x14ac:dyDescent="0.2">
      <c r="A13" s="19"/>
      <c r="B13" s="113" t="s">
        <v>40</v>
      </c>
      <c r="C13" s="24">
        <f>'3. Cons Balance Sheet'!D58-'3. Cons Balance Sheet'!C58</f>
        <v>-2048000</v>
      </c>
      <c r="D13" s="24">
        <f>'3. Cons Balance Sheet'!E58-'3. Cons Balance Sheet'!D58</f>
        <v>10768000</v>
      </c>
      <c r="E13" s="24">
        <f>'3. Cons Balance Sheet'!F58-'3. Cons Balance Sheet'!E58</f>
        <v>-499000</v>
      </c>
      <c r="F13" s="24">
        <f>'3. Cons Balance Sheet'!G58-'3. Cons Balance Sheet'!F58</f>
        <v>2018000</v>
      </c>
      <c r="G13" s="24">
        <f>'3. Cons Balance Sheet'!H58-'3. Cons Balance Sheet'!G58</f>
        <v>-3306000</v>
      </c>
      <c r="H13" s="9">
        <f>'3. Cons Balance Sheet'!I58-'3. Cons Balance Sheet'!H58</f>
        <v>-1517000</v>
      </c>
      <c r="I13" s="19"/>
    </row>
    <row r="14" spans="1:9" ht="16.7" customHeight="1" x14ac:dyDescent="0.2">
      <c r="A14" s="19"/>
      <c r="B14" s="113" t="s">
        <v>10</v>
      </c>
      <c r="C14" s="24">
        <f>'3. Cons Balance Sheet'!D59-'3. Cons Balance Sheet'!C59</f>
        <v>-1056000</v>
      </c>
      <c r="D14" s="24">
        <f>'3. Cons Balance Sheet'!E59-'3. Cons Balance Sheet'!D59</f>
        <v>-892000</v>
      </c>
      <c r="E14" s="24">
        <f>'3. Cons Balance Sheet'!F59-'3. Cons Balance Sheet'!E59</f>
        <v>1121000</v>
      </c>
      <c r="F14" s="24">
        <f>'3. Cons Balance Sheet'!G59-'3. Cons Balance Sheet'!F59</f>
        <v>1537000</v>
      </c>
      <c r="G14" s="24">
        <f>'3. Cons Balance Sheet'!H59-'3. Cons Balance Sheet'!G59</f>
        <v>-603000</v>
      </c>
      <c r="H14" s="9">
        <f>'3. Cons Balance Sheet'!I59-'3. Cons Balance Sheet'!H59</f>
        <v>-1125000</v>
      </c>
      <c r="I14" s="19"/>
    </row>
    <row r="15" spans="1:9" ht="5.85" customHeight="1" x14ac:dyDescent="0.2">
      <c r="A15" s="19"/>
      <c r="B15" s="19"/>
      <c r="C15" s="25"/>
      <c r="D15" s="25"/>
      <c r="E15" s="25"/>
      <c r="F15" s="25"/>
      <c r="G15" s="25"/>
      <c r="H15" s="10"/>
      <c r="I15" s="19"/>
    </row>
    <row r="16" spans="1:9" ht="16.7" customHeight="1" x14ac:dyDescent="0.2">
      <c r="A16" s="19"/>
      <c r="B16" s="33" t="s">
        <v>143</v>
      </c>
      <c r="C16" s="24">
        <f t="shared" ref="C16:H16" si="1">C11+C6</f>
        <v>135742000</v>
      </c>
      <c r="D16" s="24">
        <f t="shared" si="1"/>
        <v>144924000</v>
      </c>
      <c r="E16" s="24">
        <f t="shared" si="1"/>
        <v>154463000</v>
      </c>
      <c r="F16" s="24">
        <f t="shared" si="1"/>
        <v>135667000</v>
      </c>
      <c r="G16" s="24">
        <f t="shared" si="1"/>
        <v>147219000</v>
      </c>
      <c r="H16" s="9">
        <f t="shared" si="1"/>
        <v>140683000</v>
      </c>
      <c r="I16" s="19"/>
    </row>
    <row r="17" spans="1:9" ht="16.7" customHeight="1" x14ac:dyDescent="0.2">
      <c r="A17" s="19"/>
      <c r="B17" s="113" t="s">
        <v>39</v>
      </c>
      <c r="C17" s="24">
        <f t="shared" ref="C17:H19" si="2">C7+C12</f>
        <v>83273000</v>
      </c>
      <c r="D17" s="24">
        <f t="shared" si="2"/>
        <v>79020000</v>
      </c>
      <c r="E17" s="24">
        <f t="shared" si="2"/>
        <v>88999000</v>
      </c>
      <c r="F17" s="24">
        <f t="shared" si="2"/>
        <v>69490000</v>
      </c>
      <c r="G17" s="24">
        <f t="shared" si="2"/>
        <v>88231000</v>
      </c>
      <c r="H17" s="9">
        <f t="shared" si="2"/>
        <v>82596000</v>
      </c>
      <c r="I17" s="19"/>
    </row>
    <row r="18" spans="1:9" ht="16.7" customHeight="1" x14ac:dyDescent="0.2">
      <c r="A18" s="19"/>
      <c r="B18" s="113" t="s">
        <v>40</v>
      </c>
      <c r="C18" s="24">
        <f t="shared" si="2"/>
        <v>35355000</v>
      </c>
      <c r="D18" s="24">
        <f t="shared" si="2"/>
        <v>46113000</v>
      </c>
      <c r="E18" s="24">
        <f t="shared" si="2"/>
        <v>40903000</v>
      </c>
      <c r="F18" s="24">
        <f t="shared" si="2"/>
        <v>43734000</v>
      </c>
      <c r="G18" s="24">
        <f t="shared" si="2"/>
        <v>39601000</v>
      </c>
      <c r="H18" s="9">
        <f t="shared" si="2"/>
        <v>40274000</v>
      </c>
      <c r="I18" s="19"/>
    </row>
    <row r="19" spans="1:9" ht="16.7" customHeight="1" x14ac:dyDescent="0.2">
      <c r="A19" s="19"/>
      <c r="B19" s="113" t="s">
        <v>10</v>
      </c>
      <c r="C19" s="24">
        <f t="shared" si="2"/>
        <v>17114000</v>
      </c>
      <c r="D19" s="24">
        <f t="shared" si="2"/>
        <v>19791000</v>
      </c>
      <c r="E19" s="24">
        <f t="shared" si="2"/>
        <v>24561000</v>
      </c>
      <c r="F19" s="24">
        <f t="shared" si="2"/>
        <v>22443000</v>
      </c>
      <c r="G19" s="24">
        <f t="shared" si="2"/>
        <v>19387000</v>
      </c>
      <c r="H19" s="9">
        <f t="shared" si="2"/>
        <v>17813000</v>
      </c>
      <c r="I19" s="19"/>
    </row>
    <row r="20" spans="1:9" ht="5.85" customHeight="1" x14ac:dyDescent="0.2">
      <c r="A20" s="19"/>
      <c r="B20" s="19"/>
      <c r="C20" s="24"/>
      <c r="D20" s="24"/>
      <c r="E20" s="24"/>
      <c r="F20" s="24"/>
      <c r="G20" s="24"/>
      <c r="H20" s="9"/>
      <c r="I20" s="19"/>
    </row>
    <row r="21" spans="1:9" ht="16.7" customHeight="1" x14ac:dyDescent="0.2">
      <c r="A21" s="19"/>
      <c r="B21" s="113" t="s">
        <v>48</v>
      </c>
      <c r="C21" s="24">
        <f>'2. Cons Stat of Income'!C12</f>
        <v>-16511000</v>
      </c>
      <c r="D21" s="24">
        <f>'2. Cons Stat of Income'!D12</f>
        <v>-18954000</v>
      </c>
      <c r="E21" s="24">
        <f>'2. Cons Stat of Income'!E12</f>
        <v>-31132000</v>
      </c>
      <c r="F21" s="24">
        <f>'2. Cons Stat of Income'!F12</f>
        <v>-18905000</v>
      </c>
      <c r="G21" s="24">
        <f>'2. Cons Stat of Income'!G12</f>
        <v>-17885000</v>
      </c>
      <c r="H21" s="9">
        <f>'2. Cons Stat of Income'!H12</f>
        <v>-17241000</v>
      </c>
      <c r="I21" s="19"/>
    </row>
    <row r="22" spans="1:9" ht="5.85" customHeight="1" x14ac:dyDescent="0.2">
      <c r="A22" s="19"/>
      <c r="B22" s="19"/>
      <c r="C22" s="25"/>
      <c r="D22" s="25"/>
      <c r="E22" s="25"/>
      <c r="F22" s="25"/>
      <c r="G22" s="25"/>
      <c r="H22" s="10"/>
      <c r="I22" s="19"/>
    </row>
    <row r="23" spans="1:9" ht="16.7" customHeight="1" x14ac:dyDescent="0.2">
      <c r="A23" s="19"/>
      <c r="B23" s="33" t="s">
        <v>144</v>
      </c>
      <c r="C23" s="24">
        <f t="shared" ref="C23:H23" si="3">C16+C21</f>
        <v>119231000</v>
      </c>
      <c r="D23" s="24">
        <f t="shared" si="3"/>
        <v>125970000</v>
      </c>
      <c r="E23" s="24">
        <f t="shared" si="3"/>
        <v>123331000</v>
      </c>
      <c r="F23" s="24">
        <f t="shared" si="3"/>
        <v>116762000</v>
      </c>
      <c r="G23" s="24">
        <f t="shared" si="3"/>
        <v>129334000</v>
      </c>
      <c r="H23" s="9">
        <f t="shared" si="3"/>
        <v>123442000</v>
      </c>
      <c r="I23" s="19"/>
    </row>
    <row r="24" spans="1:9" ht="5.85" customHeight="1" x14ac:dyDescent="0.2">
      <c r="A24" s="19"/>
      <c r="B24" s="19"/>
      <c r="C24" s="25"/>
      <c r="D24" s="25"/>
      <c r="E24" s="25"/>
      <c r="F24" s="25"/>
      <c r="G24" s="25"/>
      <c r="H24" s="10"/>
      <c r="I24" s="19"/>
    </row>
    <row r="25" spans="1:9" ht="16.7" customHeight="1" x14ac:dyDescent="0.2">
      <c r="A25" s="19"/>
      <c r="B25" s="33" t="s">
        <v>145</v>
      </c>
      <c r="C25" s="24">
        <f t="shared" ref="C25:H25" si="4">SUM(C26:C28)</f>
        <v>-132697000</v>
      </c>
      <c r="D25" s="24">
        <f t="shared" si="4"/>
        <v>-119303000</v>
      </c>
      <c r="E25" s="24">
        <f t="shared" si="4"/>
        <v>-120551000</v>
      </c>
      <c r="F25" s="24">
        <f t="shared" si="4"/>
        <v>-120807000</v>
      </c>
      <c r="G25" s="24">
        <f t="shared" si="4"/>
        <v>-126172000</v>
      </c>
      <c r="H25" s="9">
        <f t="shared" si="4"/>
        <v>-123998000</v>
      </c>
      <c r="I25" s="19"/>
    </row>
    <row r="26" spans="1:9" ht="16.7" customHeight="1" x14ac:dyDescent="0.2">
      <c r="A26" s="19"/>
      <c r="B26" s="113" t="s">
        <v>146</v>
      </c>
      <c r="C26" s="24">
        <f>'2. Cons Stat of Income'!C20+'4. Cons Stat of CF'!C8</f>
        <v>-127137000</v>
      </c>
      <c r="D26" s="24">
        <f>'2. Cons Stat of Income'!D20+'4. Cons Stat of CF'!D8</f>
        <v>-116340000</v>
      </c>
      <c r="E26" s="24">
        <f>'2. Cons Stat of Income'!E20+'4. Cons Stat of CF'!E8</f>
        <v>-117375000</v>
      </c>
      <c r="F26" s="24">
        <f>'2. Cons Stat of Income'!F20+'4. Cons Stat of CF'!F8</f>
        <v>-117028000</v>
      </c>
      <c r="G26" s="24">
        <f>'2. Cons Stat of Income'!G20+'4. Cons Stat of CF'!G8</f>
        <v>-121500000</v>
      </c>
      <c r="H26" s="9">
        <f>'2. Cons Stat of Income'!H20+'4. Cons Stat of CF'!H8</f>
        <v>-112830000</v>
      </c>
      <c r="I26" s="19"/>
    </row>
    <row r="27" spans="1:9" ht="16.7" customHeight="1" x14ac:dyDescent="0.2">
      <c r="A27" s="19"/>
      <c r="B27" s="113" t="s">
        <v>147</v>
      </c>
      <c r="C27" s="24">
        <f>('4. Cons Stat of CF'!C23+'4. Cons Stat of CF'!C24)</f>
        <v>-3281000</v>
      </c>
      <c r="D27" s="24">
        <f>('4. Cons Stat of CF'!D23+'4. Cons Stat of CF'!D24)</f>
        <v>-851000</v>
      </c>
      <c r="E27" s="24">
        <f>('4. Cons Stat of CF'!E23+'4. Cons Stat of CF'!E24)</f>
        <v>-1123000</v>
      </c>
      <c r="F27" s="24">
        <f>('4. Cons Stat of CF'!F23+'4. Cons Stat of CF'!F24)</f>
        <v>-1309000</v>
      </c>
      <c r="G27" s="24">
        <f>('4. Cons Stat of CF'!G23+'4. Cons Stat of CF'!G24)</f>
        <v>-2293000</v>
      </c>
      <c r="H27" s="9">
        <f>('4. Cons Stat of CF'!H23+'4. Cons Stat of CF'!H24)</f>
        <v>-8711000</v>
      </c>
      <c r="I27" s="19"/>
    </row>
    <row r="28" spans="1:9" ht="16.7" customHeight="1" x14ac:dyDescent="0.2">
      <c r="A28" s="19"/>
      <c r="B28" s="113" t="s">
        <v>34</v>
      </c>
      <c r="C28" s="24">
        <f>'4. Cons Stat of CF'!C30</f>
        <v>-2279000</v>
      </c>
      <c r="D28" s="24">
        <f>'4. Cons Stat of CF'!D30</f>
        <v>-2112000</v>
      </c>
      <c r="E28" s="24">
        <f>'4. Cons Stat of CF'!E30</f>
        <v>-2053000</v>
      </c>
      <c r="F28" s="24">
        <f>'4. Cons Stat of CF'!F30</f>
        <v>-2470000</v>
      </c>
      <c r="G28" s="24">
        <f>'4. Cons Stat of CF'!G30</f>
        <v>-2379000</v>
      </c>
      <c r="H28" s="9">
        <f>'4. Cons Stat of CF'!H30</f>
        <v>-2457000</v>
      </c>
      <c r="I28" s="19"/>
    </row>
    <row r="29" spans="1:9" ht="5.85" customHeight="1" x14ac:dyDescent="0.2">
      <c r="A29" s="19"/>
      <c r="B29" s="19"/>
      <c r="C29" s="25"/>
      <c r="D29" s="25"/>
      <c r="E29" s="25"/>
      <c r="F29" s="25"/>
      <c r="G29" s="25"/>
      <c r="H29" s="10"/>
      <c r="I29" s="19"/>
    </row>
    <row r="30" spans="1:9" ht="16.7" customHeight="1" thickBot="1" x14ac:dyDescent="0.25">
      <c r="A30" s="19"/>
      <c r="B30" s="35" t="s">
        <v>148</v>
      </c>
      <c r="C30" s="26">
        <f t="shared" ref="C30:H30" si="5">C23+C25</f>
        <v>-13466000</v>
      </c>
      <c r="D30" s="26">
        <f t="shared" si="5"/>
        <v>6667000</v>
      </c>
      <c r="E30" s="26">
        <f t="shared" si="5"/>
        <v>2780000</v>
      </c>
      <c r="F30" s="26">
        <f t="shared" si="5"/>
        <v>-4045000</v>
      </c>
      <c r="G30" s="26">
        <f t="shared" si="5"/>
        <v>3162000</v>
      </c>
      <c r="H30" s="11">
        <f t="shared" si="5"/>
        <v>-556000</v>
      </c>
      <c r="I30" s="19"/>
    </row>
    <row r="31" spans="1:9" ht="16.7" customHeight="1" x14ac:dyDescent="0.2">
      <c r="A31" s="19"/>
      <c r="B31" s="31"/>
      <c r="C31" s="108"/>
      <c r="D31" s="108"/>
      <c r="E31" s="108"/>
      <c r="F31" s="108"/>
      <c r="G31" s="108"/>
      <c r="H31" s="108"/>
      <c r="I31" s="19"/>
    </row>
    <row r="32" spans="1:9" ht="16.7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</row>
    <row r="33" spans="1:10" ht="16.7" customHeight="1" x14ac:dyDescent="0.2">
      <c r="A33" s="19"/>
      <c r="B33" s="110" t="s">
        <v>149</v>
      </c>
      <c r="C33" s="19"/>
      <c r="D33" s="19"/>
      <c r="E33" s="19"/>
      <c r="F33" s="19"/>
      <c r="G33" s="19"/>
      <c r="H33" s="19"/>
      <c r="I33" s="19"/>
    </row>
    <row r="34" spans="1:10" ht="16.7" customHeight="1" thickBot="1" x14ac:dyDescent="0.25">
      <c r="A34" s="19"/>
      <c r="B34" s="36" t="s">
        <v>150</v>
      </c>
      <c r="C34" s="117"/>
      <c r="D34" s="117"/>
      <c r="E34" s="117"/>
      <c r="F34" s="117"/>
      <c r="G34" s="117"/>
      <c r="H34" s="117"/>
      <c r="I34" s="19"/>
    </row>
    <row r="35" spans="1:10" ht="16.7" customHeight="1" x14ac:dyDescent="0.2">
      <c r="A35" s="19"/>
      <c r="B35" s="31" t="s">
        <v>151</v>
      </c>
      <c r="C35" s="24">
        <f>SUM('4. Cons Stat of CF'!C13:C15)-C11</f>
        <v>15597000</v>
      </c>
      <c r="D35" s="24">
        <f>SUM('4. Cons Stat of CF'!D13:D15)-D11</f>
        <v>-21452000</v>
      </c>
      <c r="E35" s="24">
        <f>SUM('4. Cons Stat of CF'!E13:E15)-E11</f>
        <v>-13211000</v>
      </c>
      <c r="F35" s="24">
        <f>SUM('4. Cons Stat of CF'!F13:F15)-F11</f>
        <v>13303000</v>
      </c>
      <c r="G35" s="24">
        <f>SUM('4. Cons Stat of CF'!G13:G15)-G11</f>
        <v>-7071000</v>
      </c>
      <c r="H35" s="9">
        <f>SUM('4. Cons Stat of CF'!H13:H15)-H11</f>
        <v>-4766000</v>
      </c>
      <c r="I35" s="19"/>
      <c r="J35" s="7"/>
    </row>
    <row r="36" spans="1:10" ht="16.7" customHeight="1" x14ac:dyDescent="0.2">
      <c r="A36" s="19"/>
      <c r="B36" s="113" t="s">
        <v>152</v>
      </c>
      <c r="C36" s="24">
        <f>SUM('4. Cons Stat of CF'!C18:C20)</f>
        <v>147000</v>
      </c>
      <c r="D36" s="24">
        <f>SUM('4. Cons Stat of CF'!D18:D20)</f>
        <v>-41000</v>
      </c>
      <c r="E36" s="24">
        <f>SUM('4. Cons Stat of CF'!E18:E20)</f>
        <v>989000</v>
      </c>
      <c r="F36" s="24">
        <f>SUM('4. Cons Stat of CF'!F18:F20)</f>
        <v>622000</v>
      </c>
      <c r="G36" s="24">
        <f>SUM('4. Cons Stat of CF'!G18:G20)</f>
        <v>-521000</v>
      </c>
      <c r="H36" s="9">
        <f>SUM('4. Cons Stat of CF'!H18:H20)</f>
        <v>-1135000</v>
      </c>
      <c r="I36" s="19"/>
    </row>
    <row r="37" spans="1:10" ht="16.7" customHeight="1" x14ac:dyDescent="0.2">
      <c r="A37" s="19"/>
      <c r="B37" s="113" t="s">
        <v>34</v>
      </c>
      <c r="C37" s="24">
        <f>-'4. Cons Stat of CF'!C30</f>
        <v>2279000</v>
      </c>
      <c r="D37" s="24">
        <f>-'4. Cons Stat of CF'!D30</f>
        <v>2112000</v>
      </c>
      <c r="E37" s="24">
        <f>-'4. Cons Stat of CF'!E30</f>
        <v>2053000</v>
      </c>
      <c r="F37" s="24">
        <f>-'4. Cons Stat of CF'!F30</f>
        <v>2470000</v>
      </c>
      <c r="G37" s="24">
        <f>-'4. Cons Stat of CF'!G30</f>
        <v>2379000</v>
      </c>
      <c r="H37" s="9">
        <f>-'4. Cons Stat of CF'!H30</f>
        <v>2457000</v>
      </c>
      <c r="I37" s="19"/>
    </row>
    <row r="38" spans="1:10" ht="16.7" customHeight="1" x14ac:dyDescent="0.2">
      <c r="A38" s="19"/>
      <c r="B38" s="113" t="s">
        <v>28</v>
      </c>
      <c r="C38" s="24">
        <f>'4. Cons Stat of CF'!C7+'4. Cons Stat of CF'!C9+'4. Cons Stat of CF'!C10+'4. Cons Stat of CF'!C11</f>
        <v>525000</v>
      </c>
      <c r="D38" s="24">
        <f>'4. Cons Stat of CF'!D7+'4. Cons Stat of CF'!D9+'4. Cons Stat of CF'!D10+'4. Cons Stat of CF'!D11</f>
        <v>3298000</v>
      </c>
      <c r="E38" s="24">
        <f>'4. Cons Stat of CF'!E7+'4. Cons Stat of CF'!E9+'4. Cons Stat of CF'!E10+'4. Cons Stat of CF'!E11</f>
        <v>2706000</v>
      </c>
      <c r="F38" s="24">
        <f>'4. Cons Stat of CF'!F7+'4. Cons Stat of CF'!F9+'4. Cons Stat of CF'!F10+'4. Cons Stat of CF'!F11</f>
        <v>2634000</v>
      </c>
      <c r="G38" s="24">
        <f>'4. Cons Stat of CF'!G7+'4. Cons Stat of CF'!G9+'4. Cons Stat of CF'!G10+'4. Cons Stat of CF'!G11</f>
        <v>-3058000</v>
      </c>
      <c r="H38" s="9">
        <f>'4. Cons Stat of CF'!H7+'4. Cons Stat of CF'!H9+'4. Cons Stat of CF'!H10+'4. Cons Stat of CF'!H11</f>
        <v>1037000</v>
      </c>
      <c r="I38" s="19"/>
    </row>
    <row r="39" spans="1:10" ht="16.7" customHeight="1" x14ac:dyDescent="0.2">
      <c r="A39" s="19"/>
      <c r="B39" s="41" t="s">
        <v>153</v>
      </c>
      <c r="C39" s="25">
        <f>'4. Cons Stat of CF'!C52</f>
        <v>399000</v>
      </c>
      <c r="D39" s="25"/>
      <c r="E39" s="25"/>
      <c r="F39" s="25"/>
      <c r="G39" s="25"/>
      <c r="H39" s="10"/>
      <c r="I39" s="19"/>
    </row>
    <row r="40" spans="1:10" ht="16.7" customHeight="1" thickBot="1" x14ac:dyDescent="0.25">
      <c r="A40" s="19"/>
      <c r="B40" s="35" t="s">
        <v>154</v>
      </c>
      <c r="C40" s="26">
        <f t="shared" ref="C40:H40" si="6">C30+SUM(C35:C39)</f>
        <v>5481000</v>
      </c>
      <c r="D40" s="26">
        <f t="shared" si="6"/>
        <v>-9416000</v>
      </c>
      <c r="E40" s="26">
        <f t="shared" si="6"/>
        <v>-4683000</v>
      </c>
      <c r="F40" s="26">
        <f t="shared" si="6"/>
        <v>14984000</v>
      </c>
      <c r="G40" s="26">
        <f t="shared" si="6"/>
        <v>-5109000</v>
      </c>
      <c r="H40" s="11">
        <f t="shared" si="6"/>
        <v>-2963000</v>
      </c>
      <c r="I40" s="19"/>
    </row>
    <row r="41" spans="1:10" ht="16.7" customHeight="1" x14ac:dyDescent="0.2">
      <c r="A41" s="19"/>
      <c r="B41" s="130"/>
      <c r="C41" s="46"/>
      <c r="D41" s="46"/>
      <c r="E41" s="46"/>
      <c r="F41" s="46"/>
      <c r="G41" s="46"/>
      <c r="H41" s="46"/>
      <c r="I41" s="19"/>
    </row>
    <row r="42" spans="1:10" ht="16.7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</row>
    <row r="43" spans="1:10" ht="16.7" customHeight="1" thickBot="1" x14ac:dyDescent="0.25">
      <c r="A43" s="19"/>
      <c r="B43" s="36" t="s">
        <v>155</v>
      </c>
      <c r="C43" s="117"/>
      <c r="D43" s="117"/>
      <c r="E43" s="117"/>
      <c r="F43" s="117"/>
      <c r="G43" s="117"/>
      <c r="H43" s="117"/>
      <c r="I43" s="19"/>
    </row>
    <row r="44" spans="1:10" ht="16.7" customHeight="1" x14ac:dyDescent="0.2">
      <c r="A44" s="19"/>
      <c r="B44" s="31" t="s">
        <v>34</v>
      </c>
      <c r="C44" s="24">
        <f>'4. Cons Stat of CF'!C30</f>
        <v>-2279000</v>
      </c>
      <c r="D44" s="24">
        <f>'4. Cons Stat of CF'!D30</f>
        <v>-2112000</v>
      </c>
      <c r="E44" s="24">
        <f>'4. Cons Stat of CF'!E30</f>
        <v>-2053000</v>
      </c>
      <c r="F44" s="24">
        <f>'4. Cons Stat of CF'!F30</f>
        <v>-2470000</v>
      </c>
      <c r="G44" s="24">
        <f>'4. Cons Stat of CF'!G30</f>
        <v>-2379000</v>
      </c>
      <c r="H44" s="9">
        <f>'4. Cons Stat of CF'!H30</f>
        <v>-2457000</v>
      </c>
      <c r="I44" s="19"/>
    </row>
    <row r="45" spans="1:10" ht="16.7" customHeight="1" x14ac:dyDescent="0.2">
      <c r="A45" s="19"/>
      <c r="B45" s="113" t="s">
        <v>35</v>
      </c>
      <c r="C45" s="24">
        <f>SUM('4. Cons Stat of CF'!C25:C26)+SUM('4. Cons Stat of CF'!C31:C32)</f>
        <v>-12060000</v>
      </c>
      <c r="D45" s="24">
        <f>SUM('4. Cons Stat of CF'!D25:D26)+SUM('4. Cons Stat of CF'!D31:D32)</f>
        <v>-19920000</v>
      </c>
      <c r="E45" s="24">
        <f>SUM('4. Cons Stat of CF'!E25:E26)+SUM('4. Cons Stat of CF'!E31:E32)</f>
        <v>-18892000</v>
      </c>
      <c r="F45" s="24"/>
      <c r="G45" s="24">
        <f>SUM('4. Cons Stat of CF'!G25:G26)+SUM('4. Cons Stat of CF'!G31:G32)</f>
        <v>-68000</v>
      </c>
      <c r="H45" s="9"/>
      <c r="I45" s="19"/>
    </row>
    <row r="46" spans="1:10" ht="16.7" customHeight="1" x14ac:dyDescent="0.2">
      <c r="A46" s="19"/>
      <c r="B46" s="113" t="s">
        <v>153</v>
      </c>
      <c r="C46" s="24">
        <f t="shared" ref="C46" si="7">-C39</f>
        <v>-399000</v>
      </c>
      <c r="D46" s="24"/>
      <c r="E46" s="24"/>
      <c r="F46" s="24"/>
      <c r="G46" s="24"/>
      <c r="H46" s="9"/>
      <c r="I46" s="19"/>
    </row>
    <row r="47" spans="1:10" ht="16.7" customHeight="1" x14ac:dyDescent="0.2">
      <c r="A47" s="19"/>
      <c r="B47" s="41" t="s">
        <v>36</v>
      </c>
      <c r="C47" s="25">
        <f>'4. Cons Stat of CF'!C37+('3. Cons Balance Sheet'!D20-'3. Cons Balance Sheet'!C20+'4. Cons Stat of CF'!C27)</f>
        <v>-976000</v>
      </c>
      <c r="D47" s="25">
        <f>'4. Cons Stat of CF'!D37+('3. Cons Balance Sheet'!E20-'3. Cons Balance Sheet'!D20+'4. Cons Stat of CF'!D27)</f>
        <v>110900</v>
      </c>
      <c r="E47" s="25">
        <f>'4. Cons Stat of CF'!E37+('3. Cons Balance Sheet'!F20-'3. Cons Balance Sheet'!E20+'4. Cons Stat of CF'!E27)</f>
        <v>-105401</v>
      </c>
      <c r="F47" s="25">
        <f>'4. Cons Stat of CF'!F37+('3. Cons Balance Sheet'!G20-'3. Cons Balance Sheet'!F20+'4. Cons Stat of CF'!F27)</f>
        <v>-184599</v>
      </c>
      <c r="G47" s="25">
        <f>'4. Cons Stat of CF'!G37+('3. Cons Balance Sheet'!H20-'3. Cons Balance Sheet'!G20+'4. Cons Stat of CF'!G27)</f>
        <v>756590</v>
      </c>
      <c r="H47" s="10">
        <f>'4. Cons Stat of CF'!H37+('3. Cons Balance Sheet'!I20-'3. Cons Balance Sheet'!H20+'4. Cons Stat of CF'!H27)</f>
        <v>-1081490</v>
      </c>
      <c r="I47" s="19"/>
    </row>
    <row r="48" spans="1:10" ht="16.7" customHeight="1" thickBot="1" x14ac:dyDescent="0.25">
      <c r="A48" s="19"/>
      <c r="B48" s="35" t="s">
        <v>37</v>
      </c>
      <c r="C48" s="26">
        <f t="shared" ref="C48:H48" si="8">SUM(C40,C44:C47)</f>
        <v>-10233000</v>
      </c>
      <c r="D48" s="26">
        <f>SUM(D40,D44:D47)</f>
        <v>-31337100</v>
      </c>
      <c r="E48" s="26">
        <f t="shared" si="8"/>
        <v>-25733401</v>
      </c>
      <c r="F48" s="26">
        <f t="shared" si="8"/>
        <v>12329401</v>
      </c>
      <c r="G48" s="26">
        <f t="shared" si="8"/>
        <v>-6799410</v>
      </c>
      <c r="H48" s="11">
        <f t="shared" si="8"/>
        <v>-6501490</v>
      </c>
      <c r="I48" s="19"/>
    </row>
    <row r="49" spans="1:9" ht="29.1" customHeight="1" x14ac:dyDescent="0.2">
      <c r="A49" s="19"/>
      <c r="B49" s="129" t="s">
        <v>156</v>
      </c>
      <c r="C49" s="46"/>
      <c r="D49" s="46"/>
      <c r="E49" s="46"/>
      <c r="F49" s="46"/>
      <c r="G49" s="46"/>
      <c r="H49" s="46"/>
      <c r="I49" s="19"/>
    </row>
    <row r="50" spans="1:9" ht="16.7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</row>
    <row r="51" spans="1:9" ht="16.7" customHeight="1" thickBot="1" x14ac:dyDescent="0.25">
      <c r="A51" s="19"/>
      <c r="B51" s="36" t="s">
        <v>157</v>
      </c>
      <c r="C51" s="117"/>
      <c r="D51" s="117"/>
      <c r="E51" s="117"/>
      <c r="F51" s="117"/>
      <c r="G51" s="117"/>
      <c r="H51" s="117"/>
      <c r="I51" s="19"/>
    </row>
    <row r="52" spans="1:9" ht="16.7" customHeight="1" x14ac:dyDescent="0.2">
      <c r="A52" s="19"/>
      <c r="B52" s="31" t="s">
        <v>158</v>
      </c>
      <c r="C52" s="24">
        <f>-'3. Cons Balance Sheet'!D20+'3. Cons Balance Sheet'!C20</f>
        <v>8192000</v>
      </c>
      <c r="D52" s="24">
        <f>-'3. Cons Balance Sheet'!E20+'3. Cons Balance Sheet'!D20</f>
        <v>3437100</v>
      </c>
      <c r="E52" s="24">
        <f>-'3. Cons Balance Sheet'!F20+'3. Cons Balance Sheet'!E20</f>
        <v>19283401</v>
      </c>
      <c r="F52" s="24">
        <f>-'3. Cons Balance Sheet'!G20+'3. Cons Balance Sheet'!F20</f>
        <v>-926401</v>
      </c>
      <c r="G52" s="24">
        <f>-'3. Cons Balance Sheet'!H20+'3. Cons Balance Sheet'!G20</f>
        <v>-1872590</v>
      </c>
      <c r="H52" s="9">
        <f>-'3. Cons Balance Sheet'!I20+'3. Cons Balance Sheet'!H20</f>
        <v>7404490</v>
      </c>
      <c r="I52" s="19"/>
    </row>
    <row r="53" spans="1:9" ht="16.7" customHeight="1" x14ac:dyDescent="0.2">
      <c r="A53" s="19"/>
      <c r="B53" s="41" t="s">
        <v>134</v>
      </c>
      <c r="C53" s="25">
        <f>-'4. Cons Stat of CF'!C37</f>
        <v>976000</v>
      </c>
      <c r="D53" s="25">
        <f>-'4. Cons Stat of CF'!D37</f>
        <v>-111000</v>
      </c>
      <c r="E53" s="25">
        <f>-'4. Cons Stat of CF'!E37</f>
        <v>105000</v>
      </c>
      <c r="F53" s="25">
        <f>-'4. Cons Stat of CF'!F37</f>
        <v>185000</v>
      </c>
      <c r="G53" s="25">
        <f>-'4. Cons Stat of CF'!G37</f>
        <v>-757000</v>
      </c>
      <c r="H53" s="10">
        <f>-'4. Cons Stat of CF'!H37</f>
        <v>1081000</v>
      </c>
      <c r="I53" s="19"/>
    </row>
    <row r="54" spans="1:9" ht="16.7" customHeight="1" thickBot="1" x14ac:dyDescent="0.25">
      <c r="A54" s="19"/>
      <c r="B54" s="35" t="s">
        <v>132</v>
      </c>
      <c r="C54" s="26">
        <f t="shared" ref="C54:H54" si="9">SUM(C48,C52:C53)</f>
        <v>-1065000</v>
      </c>
      <c r="D54" s="26">
        <f t="shared" si="9"/>
        <v>-28011000</v>
      </c>
      <c r="E54" s="26">
        <f t="shared" si="9"/>
        <v>-6345000</v>
      </c>
      <c r="F54" s="26">
        <f t="shared" si="9"/>
        <v>11588000</v>
      </c>
      <c r="G54" s="26">
        <f t="shared" si="9"/>
        <v>-9429000</v>
      </c>
      <c r="H54" s="11">
        <f t="shared" si="9"/>
        <v>1984000</v>
      </c>
      <c r="I54" s="19"/>
    </row>
    <row r="55" spans="1:9" ht="16.7" customHeight="1" x14ac:dyDescent="0.2">
      <c r="A55" s="19"/>
      <c r="B55" s="31"/>
      <c r="C55" s="31"/>
      <c r="D55" s="31"/>
      <c r="E55" s="31"/>
      <c r="F55" s="31"/>
      <c r="G55" s="31"/>
      <c r="H55" s="31"/>
      <c r="I55" s="19"/>
    </row>
    <row r="56" spans="1:9" ht="16.7" customHeight="1" x14ac:dyDescent="0.2"/>
    <row r="57" spans="1:9" ht="16.7" customHeight="1" x14ac:dyDescent="0.2"/>
    <row r="58" spans="1:9" ht="16.7" customHeight="1" x14ac:dyDescent="0.2"/>
    <row r="59" spans="1:9" ht="16.7" customHeight="1" x14ac:dyDescent="0.2"/>
    <row r="60" spans="1:9" ht="16.7" customHeight="1" x14ac:dyDescent="0.2"/>
    <row r="61" spans="1:9" ht="16.7" customHeight="1" x14ac:dyDescent="0.2"/>
    <row r="62" spans="1:9" ht="16.7" customHeight="1" x14ac:dyDescent="0.2"/>
    <row r="63" spans="1:9" ht="16.7" customHeight="1" x14ac:dyDescent="0.2"/>
    <row r="64" spans="1:9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  <row r="76" ht="16.7" customHeight="1" x14ac:dyDescent="0.2"/>
    <row r="77" ht="16.7" customHeight="1" x14ac:dyDescent="0.2"/>
    <row r="78" ht="16.7" customHeight="1" x14ac:dyDescent="0.2"/>
    <row r="79" ht="16.7" customHeight="1" x14ac:dyDescent="0.2"/>
    <row r="80" ht="16.7" customHeight="1" x14ac:dyDescent="0.2"/>
    <row r="81" ht="16.7" customHeight="1" x14ac:dyDescent="0.2"/>
    <row r="82" ht="16.7" customHeight="1" x14ac:dyDescent="0.2"/>
    <row r="83" ht="16.7" customHeight="1" x14ac:dyDescent="0.2"/>
    <row r="84" ht="16.7" customHeight="1" x14ac:dyDescent="0.2"/>
    <row r="85" ht="16.7" customHeight="1" x14ac:dyDescent="0.2"/>
    <row r="86" ht="16.7" customHeight="1" x14ac:dyDescent="0.2"/>
    <row r="87" ht="16.7" customHeight="1" x14ac:dyDescent="0.2"/>
    <row r="88" ht="16.7" customHeight="1" x14ac:dyDescent="0.2"/>
    <row r="89" ht="16.7" customHeight="1" x14ac:dyDescent="0.2"/>
    <row r="90" ht="16.7" customHeight="1" x14ac:dyDescent="0.2"/>
    <row r="91" ht="16.7" customHeight="1" x14ac:dyDescent="0.2"/>
  </sheetData>
  <mergeCells count="1">
    <mergeCell ref="B2:D2"/>
  </mergeCells>
  <pageMargins left="0.75" right="0.75" top="1" bottom="1" header="0.5" footer="0.5"/>
  <customProperties>
    <customPr name="_pios_id" r:id="rId1"/>
  </customProperties>
  <ignoredErrors>
    <ignoredError sqref="C35:H36 C45:E45 G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8" ma:contentTypeDescription="Create a new document." ma:contentTypeScope="" ma:versionID="d26b94597d195ed4eae682182e410cc6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11410e07ac9bb1fb28cdbb022a534c57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Props1.xml><?xml version="1.0" encoding="utf-8"?>
<ds:datastoreItem xmlns:ds="http://schemas.openxmlformats.org/officeDocument/2006/customXml" ds:itemID="{CBC8907B-89B5-43FE-B85F-499DEF2C9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57540675-3fe8-479f-bd61-7a22e50eb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B53117-CEC1-4423-BD18-8CD2BA422F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03A651-4F6E-4801-BC41-FDBC30853654}">
  <ds:schemaRefs>
    <ds:schemaRef ds:uri="http://www.w3.org/XML/1998/namespace"/>
    <ds:schemaRef ds:uri="1e77aff3-56fb-459a-8532-f6248deba52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57540675-3fe8-479f-bd61-7a22e50ebb84"/>
    <ds:schemaRef ds:uri="e3dbfc16-9d4f-40c7-9a4e-1f2cc64da845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191b2d3-7d38-48ed-b3a4-7a9f420ca5cd}" enabled="1" method="Standard" siteId="{374f8026-7b54-4a3a-b87d-328fa26ec1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Freek Borst</cp:lastModifiedBy>
  <cp:revision>2</cp:revision>
  <dcterms:created xsi:type="dcterms:W3CDTF">2025-04-14T13:57:51Z</dcterms:created>
  <dcterms:modified xsi:type="dcterms:W3CDTF">2025-04-18T16:33:05Z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