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Investor Relations\2016\01 Results &amp; AGM\Q4\Press release\"/>
    </mc:Choice>
  </mc:AlternateContent>
  <bookViews>
    <workbookView xWindow="480" yWindow="315" windowWidth="18195" windowHeight="6765" tabRatio="896" activeTab="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Sheet'!$B$5:$F$45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(Q)'!$B$5:$H$35</definedName>
    <definedName name="Consolidated_condensed_statement_of_income" localSheetId="6">'6. Balance Sheet (Q)'!$B$5:$H$19</definedName>
    <definedName name="Consolidated_condensed_statements_of_cash_flows" localSheetId="4">'4. Cons Stat of CF'!$B$5:$H$39</definedName>
    <definedName name="Consolidated_condensed_statements_of_cash_flows" localSheetId="7">'7. CF (Q)'!$B$5:$H$22</definedName>
    <definedName name="FX_rate">#REF!</definedName>
    <definedName name="Key_figures" localSheetId="1">'1. Key figures table'!$B$5:$H$20</definedName>
    <definedName name="_xlnm.Print_Area" localSheetId="1">'1. Key figures table'!$B$2:$H$120</definedName>
    <definedName name="_xlnm.Print_Area" localSheetId="2">'2. Cons Stat of Income'!$B$2:$F$36</definedName>
    <definedName name="_xlnm.Print_Area" localSheetId="3">'3. Cons Balance Sheet'!$B$2:$F$46</definedName>
    <definedName name="_xlnm.Print_Area" localSheetId="4">'4. Cons Stat of CF'!$B$2:$H$41</definedName>
    <definedName name="_xlnm.Print_Area" localSheetId="5">'5. Stat of Income (Q)'!$B$2:$L$37</definedName>
    <definedName name="_xlnm.Print_Area" localSheetId="6">'6. Balance Sheet (Q)'!$B$2:$H$35</definedName>
    <definedName name="_xlnm.Print_Area" localSheetId="7">'7. CF (Q)'!$B$2:$L$23</definedName>
    <definedName name="_xlnm.Print_Area" localSheetId="0">Cover!$B$2:$R$44</definedName>
    <definedName name="_xlnm.Print_Titles" localSheetId="1">'1. Key figures table'!$2:$3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Sheet'!$B$5:$F$45</definedName>
    <definedName name="Table_1Income" localSheetId="4">'4. Cons Stat of CF'!$B$5:$H$39</definedName>
    <definedName name="Table_1Income" localSheetId="5">'5. Stat of Income (Q)'!$B$5:$H$35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52511"/>
</workbook>
</file>

<file path=xl/calcChain.xml><?xml version="1.0" encoding="utf-8"?>
<calcChain xmlns="http://schemas.openxmlformats.org/spreadsheetml/2006/main">
  <c r="H30" i="12" l="1"/>
  <c r="G24" i="12" l="1"/>
  <c r="G31" i="12" s="1"/>
  <c r="G33" i="12" s="1"/>
  <c r="G10" i="12"/>
  <c r="F24" i="12"/>
  <c r="F31" i="12" s="1"/>
  <c r="F33" i="12" s="1"/>
  <c r="F10" i="12"/>
  <c r="F11" i="12" s="1"/>
  <c r="F19" i="12" s="1"/>
  <c r="G11" i="12"/>
  <c r="G19" i="12" s="1"/>
  <c r="E24" i="12"/>
  <c r="E31" i="12" s="1"/>
  <c r="E33" i="12" s="1"/>
  <c r="E10" i="12"/>
  <c r="E11" i="12" s="1"/>
  <c r="E19" i="12" s="1"/>
  <c r="C31" i="12"/>
  <c r="C33" i="12" s="1"/>
  <c r="C24" i="12"/>
  <c r="C10" i="12"/>
  <c r="C11" i="12" s="1"/>
  <c r="C19" i="12" s="1"/>
  <c r="D10" i="12"/>
  <c r="D11" i="12" s="1"/>
  <c r="D19" i="12" s="1"/>
  <c r="D24" i="12"/>
  <c r="D31" i="12" s="1"/>
  <c r="D33" i="12" s="1"/>
  <c r="H35" i="12" l="1"/>
  <c r="H35" i="11"/>
  <c r="H34" i="11"/>
  <c r="J35" i="11"/>
  <c r="J34" i="11"/>
  <c r="J31" i="11"/>
  <c r="J30" i="11"/>
  <c r="J29" i="11"/>
  <c r="H31" i="11"/>
  <c r="H30" i="11"/>
  <c r="H29" i="11"/>
  <c r="J26" i="11"/>
  <c r="J25" i="11"/>
  <c r="J23" i="11"/>
  <c r="J22" i="11"/>
  <c r="J21" i="11"/>
  <c r="J20" i="11"/>
  <c r="J16" i="11"/>
  <c r="J18" i="11" s="1"/>
  <c r="J14" i="11"/>
  <c r="J13" i="11"/>
  <c r="J12" i="11"/>
  <c r="J11" i="11"/>
  <c r="J10" i="11"/>
  <c r="J8" i="11"/>
  <c r="J7" i="11"/>
  <c r="J6" i="11"/>
  <c r="H26" i="11" l="1"/>
  <c r="H25" i="11"/>
  <c r="H23" i="11"/>
  <c r="H22" i="11"/>
  <c r="H21" i="11"/>
  <c r="H20" i="11"/>
  <c r="H16" i="11"/>
  <c r="H18" i="11" s="1"/>
  <c r="H14" i="11"/>
  <c r="H13" i="11"/>
  <c r="H12" i="11"/>
  <c r="H11" i="11"/>
  <c r="H10" i="11"/>
  <c r="H7" i="11"/>
  <c r="H8" i="11"/>
  <c r="H6" i="11"/>
  <c r="H33" i="12" l="1"/>
  <c r="H29" i="12"/>
  <c r="H28" i="12"/>
  <c r="H27" i="12"/>
  <c r="H25" i="12"/>
  <c r="H24" i="12"/>
  <c r="H22" i="12"/>
  <c r="H19" i="12"/>
  <c r="H17" i="12"/>
  <c r="H16" i="12"/>
  <c r="H15" i="12"/>
  <c r="H14" i="12"/>
  <c r="H11" i="12"/>
  <c r="H10" i="12"/>
  <c r="H9" i="12"/>
  <c r="H8" i="12"/>
  <c r="H31" i="12" l="1"/>
  <c r="J22" i="13"/>
  <c r="J20" i="13"/>
  <c r="J18" i="13"/>
  <c r="J16" i="13"/>
  <c r="J15" i="13"/>
  <c r="J14" i="13"/>
  <c r="J13" i="13"/>
  <c r="J11" i="13"/>
  <c r="J10" i="13"/>
  <c r="J9" i="13"/>
  <c r="J8" i="13"/>
  <c r="J7" i="13"/>
  <c r="J6" i="13"/>
  <c r="H22" i="13" l="1"/>
  <c r="H20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<sst xmlns="http://schemas.openxmlformats.org/spreadsheetml/2006/main" count="355" uniqueCount="210">
  <si>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</si>
  <si>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</si>
  <si>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</si>
  <si>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</si>
  <si>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</si>
  <si>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</si>
  <si>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</si>
  <si>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</si>
  <si>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</si>
  <si>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</si>
  <si>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</si>
  <si>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</si>
  <si>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</si>
  <si>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</si>
  <si>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</si>
  <si>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</si>
  <si>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</si>
  <si>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</si>
  <si>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</si>
  <si>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</si>
  <si>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</si>
  <si>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</si>
  <si>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</si>
  <si>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</si>
  <si>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</si>
  <si>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</si>
  <si>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</si>
  <si>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</si>
  <si>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</si>
  <si>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</si>
  <si>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</si>
  <si>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</si>
  <si>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</si>
  <si>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</si>
  <si>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</si>
  <si>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</si>
  <si>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</si>
  <si>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</si>
  <si>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</si>
  <si>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</si>
  <si>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</si>
  <si>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</si>
  <si>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</si>
  <si>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</si>
  <si>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</si>
  <si>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</si>
  <si>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</si>
  <si>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</si>
  <si>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</si>
  <si>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</si>
  <si>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</si>
  <si>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</si>
  <si>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</si>
  <si>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</si>
  <si>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</si>
  <si>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</si>
  <si>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</si>
  <si>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</si>
  <si>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</si>
  <si>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</si>
  <si>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</si>
  <si>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</si>
  <si>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</si>
  <si>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</si>
  <si>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</si>
  <si>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</si>
  <si>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</si>
  <si>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</si>
  <si>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</si>
  <si>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</si>
  <si>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</si>
  <si>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</si>
  <si>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</si>
  <si>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</si>
  <si>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</si>
  <si>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</si>
  <si>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</si>
  <si>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</si>
  <si>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</si>
  <si>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</si>
  <si>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</si>
  <si>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</si>
  <si>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</si>
  <si>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</si>
  <si>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</si>
  <si>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</si>
  <si>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</si>
  <si>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</si>
  <si>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</si>
  <si>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</si>
  <si>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revenue.</t>
    </r>
  </si>
  <si>
    <t>CASH FLOWS FROM INVESTING ACTIVITIES</t>
  </si>
  <si>
    <t>CASH FLOWS FROM FINANCING ACTIVITIES</t>
  </si>
  <si>
    <t>Telematics</t>
  </si>
  <si>
    <t>Corporate income taxes (paid)/received</t>
  </si>
  <si>
    <t>Hardware revenue</t>
  </si>
  <si>
    <t>Subscription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</si>
  <si>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</si>
  <si>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</si>
  <si>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</si>
  <si>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Net result attributed to equity holders</t>
  </si>
  <si>
    <t>Last six quarters</t>
  </si>
  <si>
    <r>
      <t>y.o.y. change</t>
    </r>
    <r>
      <rPr>
        <b/>
        <vertAlign val="superscript"/>
        <sz val="10"/>
        <rFont val="Arial"/>
        <family val="2"/>
      </rPr>
      <t>1</t>
    </r>
  </si>
  <si>
    <t>Accruals and other liabilities</t>
  </si>
  <si>
    <t>Cash and cash equivalents at the beginning of period</t>
  </si>
  <si>
    <t>Revenue</t>
  </si>
  <si>
    <t>Interest (paid)</t>
  </si>
  <si>
    <r>
      <t>y.o.y. change</t>
    </r>
    <r>
      <rPr>
        <b/>
        <vertAlign val="superscript"/>
        <sz val="10"/>
        <rFont val="Arial"/>
        <family val="2"/>
      </rPr>
      <t>2</t>
    </r>
  </si>
  <si>
    <t>OPERATING RESULT (EBIT)</t>
  </si>
  <si>
    <t>Income tax gain / (charge)</t>
  </si>
  <si>
    <t>Net cash</t>
  </si>
  <si>
    <r>
      <t>Changes in working capital</t>
    </r>
    <r>
      <rPr>
        <vertAlign val="superscript"/>
        <sz val="10"/>
        <rFont val="Arial"/>
        <family val="2"/>
      </rPr>
      <t>1</t>
    </r>
  </si>
  <si>
    <t>ADJUSTED NET RESULT</t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</si>
  <si>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</si>
  <si>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</si>
  <si>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t>Consumer</t>
  </si>
  <si>
    <t>Consumer products</t>
  </si>
  <si>
    <t>Automotive hardware</t>
  </si>
  <si>
    <t>Total Consumer revenue</t>
  </si>
  <si>
    <t>North America</t>
  </si>
  <si>
    <t>Total revenue</t>
  </si>
  <si>
    <t xml:space="preserve">Depreciation and amortisation </t>
  </si>
  <si>
    <t>Of which acquisition-related amortisation</t>
  </si>
  <si>
    <t>Net result</t>
  </si>
  <si>
    <t xml:space="preserve">Net result </t>
  </si>
  <si>
    <t>Tax effect of adjustments</t>
  </si>
  <si>
    <t>Adjusted net result</t>
  </si>
  <si>
    <t>Adjusted EPS, € fully diluted</t>
  </si>
  <si>
    <r>
      <t>Hardware and other services revenue</t>
    </r>
    <r>
      <rPr>
        <sz val="10"/>
        <rFont val="Verdana"/>
        <family val="2"/>
      </rPr>
      <t>²</t>
    </r>
  </si>
  <si>
    <t>Monthly subscription ARPU (€)</t>
  </si>
  <si>
    <t>Subscriber installed base (# in thousands)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</si>
  <si>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</si>
  <si>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t>Revenue split by type</t>
  </si>
  <si>
    <t>Gross result</t>
  </si>
  <si>
    <t xml:space="preserve">Gross margin </t>
  </si>
  <si>
    <t xml:space="preserve">EBIT margin </t>
  </si>
  <si>
    <t>US dollar</t>
  </si>
  <si>
    <t>GB pound</t>
  </si>
  <si>
    <t>Corporate income taxes (paid)</t>
  </si>
  <si>
    <t>Change in non-controlling interest</t>
  </si>
  <si>
    <t>Change in utilisation of credit facility</t>
  </si>
  <si>
    <t>Q3 '15</t>
  </si>
  <si>
    <t>FX sensitivity</t>
  </si>
  <si>
    <t>Income tax gain / (expense)</t>
  </si>
  <si>
    <t>Q4 '15</t>
  </si>
  <si>
    <t>FY '15</t>
  </si>
  <si>
    <t>(€ in millions, unless stated otherwise)</t>
  </si>
  <si>
    <t>EBITDA margin (%)</t>
  </si>
  <si>
    <t>EBIT margin (%)</t>
  </si>
  <si>
    <t>Automotive revenue</t>
  </si>
  <si>
    <t>Licensing revenue</t>
  </si>
  <si>
    <t xml:space="preserve">Geographical revenue split </t>
  </si>
  <si>
    <t>(€ in millions)</t>
  </si>
  <si>
    <t>Rest of the world</t>
  </si>
  <si>
    <t>Deferred revenue balance by segment</t>
  </si>
  <si>
    <t>Total deferred revenue</t>
  </si>
  <si>
    <t>Q4 '15
Unaudited</t>
  </si>
  <si>
    <t>31 December 2015
Audited</t>
  </si>
  <si>
    <t>FY '15
Audited</t>
  </si>
  <si>
    <t>Acquisition-related amortisation</t>
  </si>
  <si>
    <t>Fourth quarter and full year results 2016</t>
  </si>
  <si>
    <t>Q4 '16</t>
  </si>
  <si>
    <t>FY '16</t>
  </si>
  <si>
    <t>Research and development</t>
  </si>
  <si>
    <t>Marketing</t>
  </si>
  <si>
    <t>Selling, general and administration</t>
  </si>
  <si>
    <t>Q4 '16 Unaudited</t>
  </si>
  <si>
    <t>FY '16
Audited</t>
  </si>
  <si>
    <t>31 December 2016
Audited</t>
  </si>
  <si>
    <t>Income tax</t>
  </si>
  <si>
    <t>Q4 '16
Unaudited</t>
  </si>
  <si>
    <t>Dividends paid</t>
  </si>
  <si>
    <t>Q1 '16</t>
  </si>
  <si>
    <t>Q2 '16</t>
  </si>
  <si>
    <t>Q3'16</t>
  </si>
  <si>
    <t>Q3 '16</t>
  </si>
  <si>
    <t>Automotive &amp; Licensing</t>
  </si>
  <si>
    <t>Total Automotive &amp; Licensing revenue</t>
  </si>
  <si>
    <t>Data, software &amp; services revenue</t>
  </si>
  <si>
    <r>
      <t xml:space="preserve">Q4 '16 
</t>
    </r>
    <r>
      <rPr>
        <i/>
        <sz val="10"/>
        <rFont val="Arial"/>
        <family val="2"/>
      </rPr>
      <t>actual</t>
    </r>
  </si>
  <si>
    <r>
      <t xml:space="preserve">Q4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Q4 '15 
FX rates</t>
    </r>
    <r>
      <rPr>
        <b/>
        <vertAlign val="superscript"/>
        <sz val="10"/>
        <rFont val="Arial"/>
        <family val="2"/>
      </rPr>
      <t>1</t>
    </r>
  </si>
  <si>
    <r>
      <t xml:space="preserve">FY '16
</t>
    </r>
    <r>
      <rPr>
        <i/>
        <sz val="10"/>
        <rFont val="Arial"/>
        <family val="2"/>
      </rPr>
      <t>actual</t>
    </r>
  </si>
  <si>
    <r>
      <t xml:space="preserve">FY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FY '15 
FX rates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</si>
  <si>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Q4 '16 / FY '16 income and expenses in US dollar and GB pound have been reconverted to euro using Q4 '15 / FY '15 average exchange rates. All other foreign currencies have not been converted.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</si>
  <si>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Change percentages and totals calculated before rounding.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</si>
  <si>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and totals calculated before rounding.</t>
    </r>
  </si>
  <si>
    <t>Licensing</t>
  </si>
  <si>
    <t>Automotive</t>
  </si>
  <si>
    <t>Automotive &amp; Licensing segment EBITDA</t>
  </si>
  <si>
    <t>Automotive &amp; Licensing segment EBIT</t>
  </si>
  <si>
    <t>Consumer segment EBITDA</t>
  </si>
  <si>
    <t>Consumer segment EBIT</t>
  </si>
  <si>
    <t>Telematics segment EBITDA</t>
  </si>
  <si>
    <t>Telematics segment EBIT</t>
  </si>
  <si>
    <t>Total depreciation and amortisation</t>
  </si>
  <si>
    <t>(€ in thousands)</t>
  </si>
  <si>
    <t>FX RATES IN €</t>
  </si>
  <si>
    <t>Remeasurement of deferred tax liability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</si>
  <si>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amounts are calculated before rounding</t>
    </r>
  </si>
  <si>
    <t xml:space="preserve">Financial gains / (losses) 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</si>
  <si>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expenses &amp; gains on a post-tax basis.</t>
    </r>
  </si>
  <si>
    <t>Europe</t>
  </si>
  <si>
    <t>Other taxes and social security</t>
  </si>
  <si>
    <t>Acquisitions of subsidiaries and other businesses</t>
  </si>
  <si>
    <t>Dividends received</t>
  </si>
  <si>
    <t>Repayment of borrowings</t>
  </si>
  <si>
    <t>Amortisation of technology &amp; databases</t>
  </si>
  <si>
    <t>Net increase / (decrease) in cash and cash equivalents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</si>
  <si>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the movement of non-current deferred revenue presented under Non-Current liabilities.</t>
    </r>
  </si>
  <si>
    <t>¹Earnings per fully diluted share count adjusted for acquisition-related expenses &amp; gains on a post-tax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</si>
</sst>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</numFmts>
  <fonts count="34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rgb="FFE3EDA5"/>
      </bottom>
      <diagonal/>
    </border>
    <border>
      <left/>
      <right/>
      <top style="thin">
        <color theme="0"/>
      </top>
      <bottom style="hair">
        <color theme="4"/>
      </bottom>
      <diagonal/>
    </border>
  </borders>
  <cellStyleXfs count="81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265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1" fillId="2" borderId="0" xfId="0" applyFont="1" applyFill="1" applyBorder="1"/>
    <xf numFmtId="3" fontId="31" fillId="2" borderId="0" xfId="0" applyNumberFormat="1" applyFont="1" applyFill="1" applyBorder="1" applyAlignment="1">
      <alignment horizontal="right"/>
    </xf>
    <xf numFmtId="3" fontId="31" fillId="3" borderId="0" xfId="0" applyNumberFormat="1" applyFont="1" applyFill="1" applyBorder="1" applyAlignment="1">
      <alignment horizontal="right"/>
    </xf>
    <xf numFmtId="0" fontId="32" fillId="0" borderId="0" xfId="0" applyFont="1" applyFill="1"/>
    <xf numFmtId="3" fontId="31" fillId="0" borderId="0" xfId="0" applyNumberFormat="1" applyFont="1" applyFill="1" applyBorder="1" applyAlignment="1">
      <alignment horizontal="right"/>
    </xf>
    <xf numFmtId="3" fontId="31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9" fontId="7" fillId="3" borderId="3" xfId="37" applyFont="1" applyFill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vertical="top"/>
    </xf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5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5" fillId="0" borderId="3" xfId="37" applyFont="1" applyFill="1" applyBorder="1" applyAlignment="1">
      <alignment horizontal="right"/>
    </xf>
    <xf numFmtId="167" fontId="5" fillId="3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/>
    </xf>
    <xf numFmtId="9" fontId="5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8" fontId="7" fillId="0" borderId="0" xfId="37" applyNumberFormat="1" applyFont="1" applyFill="1" applyBorder="1" applyAlignment="1">
      <alignment horizontal="right"/>
    </xf>
    <xf numFmtId="169" fontId="5" fillId="3" borderId="0" xfId="38" applyNumberFormat="1" applyFont="1" applyFill="1" applyBorder="1" applyAlignment="1">
      <alignment horizontal="right"/>
    </xf>
    <xf numFmtId="169" fontId="5" fillId="0" borderId="0" xfId="38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9" fontId="7" fillId="0" borderId="0" xfId="37" applyFont="1" applyFill="1" applyBorder="1" applyAlignment="1">
      <alignment horizontal="right"/>
    </xf>
    <xf numFmtId="169" fontId="3" fillId="3" borderId="5" xfId="38" applyNumberFormat="1" applyFont="1" applyFill="1" applyBorder="1" applyAlignment="1">
      <alignment horizontal="right"/>
    </xf>
    <xf numFmtId="169" fontId="3" fillId="0" borderId="5" xfId="38" applyNumberFormat="1" applyFont="1" applyFill="1" applyBorder="1" applyAlignment="1">
      <alignment horizontal="right"/>
    </xf>
    <xf numFmtId="169" fontId="3" fillId="3" borderId="0" xfId="38" applyNumberFormat="1" applyFont="1" applyFill="1" applyBorder="1" applyAlignment="1">
      <alignment horizontal="right"/>
    </xf>
    <xf numFmtId="169" fontId="3" fillId="0" borderId="0" xfId="38" applyNumberFormat="1" applyFont="1" applyFill="1" applyBorder="1" applyAlignment="1">
      <alignment horizontal="right"/>
    </xf>
    <xf numFmtId="169" fontId="0" fillId="3" borderId="0" xfId="38" applyNumberFormat="1" applyFont="1" applyFill="1" applyAlignment="1">
      <alignment horizontal="right"/>
    </xf>
    <xf numFmtId="169" fontId="0" fillId="0" borderId="0" xfId="38" applyNumberFormat="1" applyFont="1" applyFill="1" applyAlignment="1">
      <alignment horizontal="right"/>
    </xf>
    <xf numFmtId="0" fontId="3" fillId="0" borderId="0" xfId="24" applyFont="1" applyFill="1" applyAlignment="1">
      <alignment horizontal="left"/>
    </xf>
    <xf numFmtId="3" fontId="3" fillId="2" borderId="0" xfId="24" applyNumberFormat="1" applyFont="1" applyFill="1" applyAlignment="1">
      <alignment horizontal="right"/>
    </xf>
    <xf numFmtId="3" fontId="3" fillId="3" borderId="0" xfId="24" applyNumberFormat="1" applyFont="1" applyFill="1" applyAlignment="1">
      <alignment horizontal="right"/>
    </xf>
    <xf numFmtId="0" fontId="3" fillId="0" borderId="0" xfId="24" applyFont="1" applyFill="1" applyAlignment="1">
      <alignment horizontal="left" indent="1"/>
    </xf>
    <xf numFmtId="0" fontId="3" fillId="0" borderId="4" xfId="24" applyFont="1" applyFill="1" applyBorder="1" applyAlignment="1">
      <alignment horizontal="left" indent="1"/>
    </xf>
    <xf numFmtId="3" fontId="3" fillId="2" borderId="4" xfId="24" applyNumberFormat="1" applyFont="1" applyFill="1" applyBorder="1" applyAlignment="1">
      <alignment horizontal="right"/>
    </xf>
    <xf numFmtId="3" fontId="3" fillId="3" borderId="1" xfId="24" applyNumberFormat="1" applyFont="1" applyFill="1" applyBorder="1" applyAlignment="1">
      <alignment horizontal="right"/>
    </xf>
    <xf numFmtId="3" fontId="3" fillId="2" borderId="1" xfId="24" applyNumberFormat="1" applyFont="1" applyFill="1" applyBorder="1" applyAlignment="1">
      <alignment horizontal="right"/>
    </xf>
    <xf numFmtId="0" fontId="5" fillId="0" borderId="3" xfId="24" applyFont="1" applyFill="1" applyBorder="1"/>
    <xf numFmtId="3" fontId="5" fillId="2" borderId="3" xfId="24" applyNumberFormat="1" applyFont="1" applyFill="1" applyBorder="1" applyAlignment="1">
      <alignment horizontal="right"/>
    </xf>
    <xf numFmtId="3" fontId="5" fillId="3" borderId="3" xfId="24" applyNumberFormat="1" applyFont="1" applyFill="1" applyBorder="1" applyAlignment="1">
      <alignment horizontal="right"/>
    </xf>
    <xf numFmtId="0" fontId="5" fillId="0" borderId="0" xfId="24" applyFont="1" applyFill="1" applyAlignment="1">
      <alignment horizontal="left"/>
    </xf>
    <xf numFmtId="0" fontId="3" fillId="0" borderId="4" xfId="24" applyFont="1" applyFill="1" applyBorder="1" applyAlignment="1">
      <alignment horizontal="left"/>
    </xf>
    <xf numFmtId="0" fontId="5" fillId="0" borderId="0" xfId="24" applyNumberFormat="1" applyFont="1" applyFill="1" applyBorder="1" applyAlignment="1">
      <alignment horizontal="left"/>
    </xf>
    <xf numFmtId="4" fontId="3" fillId="2" borderId="0" xfId="24" applyNumberFormat="1" applyFont="1" applyFill="1" applyBorder="1" applyAlignment="1">
      <alignment horizontal="right"/>
    </xf>
    <xf numFmtId="3" fontId="5" fillId="3" borderId="0" xfId="24" applyNumberFormat="1" applyFont="1" applyFill="1" applyBorder="1" applyAlignment="1">
      <alignment horizontal="right"/>
    </xf>
    <xf numFmtId="3" fontId="5" fillId="2" borderId="0" xfId="24" applyNumberFormat="1" applyFont="1" applyFill="1" applyBorder="1" applyAlignment="1">
      <alignment horizontal="right"/>
    </xf>
    <xf numFmtId="0" fontId="3" fillId="0" borderId="0" xfId="24" applyNumberFormat="1" applyFont="1" applyFill="1" applyBorder="1" applyAlignment="1">
      <alignment horizontal="left"/>
    </xf>
    <xf numFmtId="3" fontId="3" fillId="3" borderId="0" xfId="24" applyNumberFormat="1" applyFont="1" applyFill="1" applyBorder="1" applyAlignment="1">
      <alignment horizontal="right"/>
    </xf>
    <xf numFmtId="3" fontId="3" fillId="2" borderId="0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167" fontId="7" fillId="3" borderId="0" xfId="0" applyNumberFormat="1" applyFont="1" applyFill="1" applyBorder="1" applyAlignment="1">
      <alignment horizontal="right"/>
    </xf>
    <xf numFmtId="167" fontId="7" fillId="2" borderId="0" xfId="0" applyNumberFormat="1" applyFont="1" applyFill="1" applyBorder="1" applyAlignment="1">
      <alignment horizontal="right"/>
    </xf>
    <xf numFmtId="9" fontId="7" fillId="2" borderId="3" xfId="37" applyFont="1" applyFill="1" applyBorder="1"/>
    <xf numFmtId="3" fontId="5" fillId="2" borderId="2" xfId="0" applyNumberFormat="1" applyFont="1" applyFill="1" applyBorder="1" applyAlignment="1">
      <alignment horizontal="right" vertical="top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2" borderId="0" xfId="0" applyNumberFormat="1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167" fontId="0" fillId="3" borderId="5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0" fontId="0" fillId="2" borderId="17" xfId="0" applyFont="1" applyFill="1" applyBorder="1"/>
    <xf numFmtId="167" fontId="0" fillId="2" borderId="17" xfId="0" applyNumberFormat="1" applyFont="1" applyFill="1" applyBorder="1" applyAlignment="1">
      <alignment horizontal="right"/>
    </xf>
    <xf numFmtId="9" fontId="3" fillId="2" borderId="17" xfId="37" applyFont="1" applyFill="1" applyBorder="1" applyAlignment="1">
      <alignment horizontal="right"/>
    </xf>
    <xf numFmtId="167" fontId="0" fillId="3" borderId="18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0" fillId="2" borderId="19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/>
    </xf>
    <xf numFmtId="167" fontId="0" fillId="0" borderId="5" xfId="0" applyNumberFormat="1" applyFont="1" applyFill="1" applyBorder="1" applyAlignment="1">
      <alignment horizontal="left"/>
    </xf>
    <xf numFmtId="167" fontId="0" fillId="0" borderId="0" xfId="0" applyNumberFormat="1" applyFont="1" applyFill="1" applyAlignment="1">
      <alignment horizontal="left"/>
    </xf>
    <xf numFmtId="167" fontId="0" fillId="0" borderId="1" xfId="0" applyNumberFormat="1" applyFont="1" applyFill="1" applyBorder="1" applyAlignment="1">
      <alignment horizontal="left"/>
    </xf>
    <xf numFmtId="167" fontId="7" fillId="0" borderId="0" xfId="0" applyNumberFormat="1" applyFont="1" applyFill="1" applyBorder="1" applyAlignment="1">
      <alignment horizontal="left" indent="1"/>
    </xf>
    <xf numFmtId="167" fontId="7" fillId="0" borderId="0" xfId="0" applyNumberFormat="1" applyFont="1" applyFill="1" applyAlignment="1">
      <alignment horizontal="left" indent="1"/>
    </xf>
    <xf numFmtId="167" fontId="0" fillId="3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3" borderId="0" xfId="0" applyNumberFormat="1" applyFont="1" applyFill="1" applyBorder="1" applyAlignment="1">
      <alignment horizontal="right" vertical="top"/>
    </xf>
    <xf numFmtId="169" fontId="0" fillId="3" borderId="0" xfId="38" applyNumberFormat="1" applyFont="1" applyFill="1" applyBorder="1" applyAlignment="1">
      <alignment horizontal="right" vertical="top"/>
    </xf>
    <xf numFmtId="169" fontId="0" fillId="3" borderId="1" xfId="38" applyNumberFormat="1" applyFont="1" applyFill="1" applyBorder="1" applyAlignment="1">
      <alignment horizontal="right"/>
    </xf>
    <xf numFmtId="169" fontId="0" fillId="3" borderId="3" xfId="38" applyNumberFormat="1" applyFont="1" applyFill="1" applyBorder="1" applyAlignment="1">
      <alignment horizontal="right"/>
    </xf>
    <xf numFmtId="169" fontId="7" fillId="3" borderId="3" xfId="38" applyNumberFormat="1" applyFont="1" applyFill="1" applyBorder="1" applyAlignment="1">
      <alignment horizontal="right"/>
    </xf>
    <xf numFmtId="9" fontId="0" fillId="2" borderId="0" xfId="37" applyFont="1" applyFill="1" applyBorder="1" applyAlignment="1">
      <alignment horizontal="right" vertical="top" wrapText="1"/>
    </xf>
    <xf numFmtId="167" fontId="0" fillId="3" borderId="0" xfId="0" applyNumberFormat="1" applyFont="1" applyFill="1" applyAlignment="1">
      <alignment horizontal="right"/>
    </xf>
    <xf numFmtId="9" fontId="0" fillId="2" borderId="0" xfId="37" applyFont="1" applyFill="1" applyAlignment="1">
      <alignment horizontal="right"/>
    </xf>
    <xf numFmtId="167" fontId="7" fillId="0" borderId="0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0" fontId="11" fillId="0" borderId="0" xfId="0" applyFont="1" applyAlignment="1">
      <alignment horizontal="left" vertical="top" wrapText="1"/>
    </xf>
    <xf numFmtId="167" fontId="5" fillId="0" borderId="16" xfId="0" applyNumberFormat="1" applyFont="1" applyFill="1" applyBorder="1" applyAlignment="1">
      <alignment horizontal="right"/>
    </xf>
    <xf numFmtId="167" fontId="0" fillId="0" borderId="5" xfId="0" applyNumberFormat="1" applyFont="1" applyFill="1" applyBorder="1" applyAlignment="1">
      <alignment horizontal="right"/>
    </xf>
    <xf numFmtId="167" fontId="7" fillId="0" borderId="0" xfId="0" applyNumberFormat="1" applyFont="1" applyFill="1" applyBorder="1" applyAlignment="1">
      <alignment horizontal="right"/>
    </xf>
    <xf numFmtId="167" fontId="7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center" wrapText="1"/>
    </xf>
    <xf numFmtId="0" fontId="0" fillId="0" borderId="5" xfId="0" applyFill="1" applyBorder="1" applyAlignment="1">
      <alignment horizontal="left" wrapText="1"/>
    </xf>
    <xf numFmtId="15" fontId="5" fillId="3" borderId="2" xfId="0" applyNumberFormat="1" applyFont="1" applyFill="1" applyBorder="1" applyAlignment="1">
      <alignment horizontal="right" vertical="top"/>
    </xf>
    <xf numFmtId="49" fontId="5" fillId="3" borderId="2" xfId="0" applyNumberFormat="1" applyFont="1" applyFill="1" applyBorder="1" applyAlignment="1">
      <alignment horizontal="right" vertical="top"/>
    </xf>
    <xf numFmtId="15" fontId="5" fillId="0" borderId="2" xfId="0" applyNumberFormat="1" applyFont="1" applyFill="1" applyBorder="1" applyAlignment="1">
      <alignment horizontal="right" vertical="top"/>
    </xf>
    <xf numFmtId="49" fontId="5" fillId="0" borderId="2" xfId="0" applyNumberFormat="1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167" fontId="0" fillId="3" borderId="5" xfId="0" applyNumberFormat="1" applyFont="1" applyFill="1" applyBorder="1" applyAlignment="1">
      <alignment horizontal="right"/>
    </xf>
    <xf numFmtId="167" fontId="7" fillId="3" borderId="0" xfId="0" applyNumberFormat="1" applyFont="1" applyFill="1" applyAlignment="1">
      <alignment horizontal="right"/>
    </xf>
    <xf numFmtId="167" fontId="5" fillId="3" borderId="16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Q4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'16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599078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505431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403412</xdr:colOff>
      <xdr:row>1</xdr:row>
      <xdr:rowOff>147278</xdr:rowOff>
    </xdr:from>
    <xdr:to>
      <xdr:col>7</xdr:col>
      <xdr:colOff>703689</xdr:colOff>
      <xdr:row>2</xdr:row>
      <xdr:rowOff>82759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2618" y="304160"/>
          <a:ext cx="1073483" cy="1932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585540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zoomScale="70" zoomScaleNormal="70" zoomScaleSheetLayoutView="85" workbookViewId="0">
      <selection activeCell="Y31" sqref="Y31"/>
    </sheetView>
  </sheetViews>
  <sheetFormatPr defaultRowHeight="12.75" x14ac:dyDescent="0.2"/>
  <sheetData>
    <row r="28" spans="3:17" x14ac:dyDescent="0.2">
      <c r="C28" s="16"/>
    </row>
    <row r="29" spans="3:17" ht="12.75" customHeight="1" x14ac:dyDescent="0.2"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3:17" x14ac:dyDescent="0.2"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3:17" x14ac:dyDescent="0.2"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3:17" x14ac:dyDescent="0.2"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3:17" x14ac:dyDescent="0.2"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3:17" x14ac:dyDescent="0.2"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3:17" x14ac:dyDescent="0.2"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3:17" x14ac:dyDescent="0.2"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3:17" x14ac:dyDescent="0.2"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3:17" x14ac:dyDescent="0.2"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3:17" x14ac:dyDescent="0.2"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3:17" x14ac:dyDescent="0.2"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3:17" x14ac:dyDescent="0.2"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3:17" x14ac:dyDescent="0.2"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3:17" x14ac:dyDescent="0.2"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120"/>
  <sheetViews>
    <sheetView showGridLines="0" zoomScale="115" zoomScaleNormal="115" zoomScaleSheetLayoutView="85" workbookViewId="0"/>
  </sheetViews>
  <sheetFormatPr defaultRowHeight="12.75" x14ac:dyDescent="0.2"/>
  <cols>
    <col min="2" max="2" width="47.5703125" customWidth="1"/>
    <col min="3" max="5" width="10.7109375" customWidth="1"/>
    <col min="6" max="6" width="10" customWidth="1"/>
  </cols>
  <sheetData>
    <row r="1" spans="2:8" x14ac:dyDescent="0.2">
      <c r="B1" s="1"/>
      <c r="C1" s="1"/>
      <c r="D1" s="1"/>
      <c r="E1" s="1"/>
    </row>
    <row r="2" spans="2:8" ht="20.25" x14ac:dyDescent="0.3">
      <c r="B2" s="15" t="s">
        <v>24</v>
      </c>
      <c r="C2" s="1"/>
      <c r="D2" s="1"/>
      <c r="E2" s="1"/>
    </row>
    <row r="3" spans="2:8" x14ac:dyDescent="0.2">
      <c r="B3" s="14" t="s">
        <v>160</v>
      </c>
      <c r="C3" s="1"/>
      <c r="D3" s="1"/>
      <c r="E3" s="1"/>
    </row>
    <row r="4" spans="2:8" ht="13.5" thickBot="1" x14ac:dyDescent="0.25">
      <c r="B4" s="2" t="s">
        <v>24</v>
      </c>
      <c r="C4" s="1"/>
      <c r="D4" s="1"/>
      <c r="E4" s="1"/>
    </row>
    <row r="5" spans="2:8" ht="30" customHeight="1" thickBot="1" x14ac:dyDescent="0.25">
      <c r="B5" s="72" t="s">
        <v>146</v>
      </c>
      <c r="C5" s="6" t="s">
        <v>161</v>
      </c>
      <c r="D5" s="5" t="s">
        <v>144</v>
      </c>
      <c r="E5" s="31" t="s">
        <v>107</v>
      </c>
      <c r="F5" s="6" t="s">
        <v>162</v>
      </c>
      <c r="G5" s="5" t="s">
        <v>145</v>
      </c>
      <c r="H5" s="31" t="s">
        <v>107</v>
      </c>
    </row>
    <row r="6" spans="2:8" x14ac:dyDescent="0.2">
      <c r="B6" s="19" t="s">
        <v>176</v>
      </c>
      <c r="C6" s="98">
        <v>71.7</v>
      </c>
      <c r="D6" s="99">
        <v>69.599999999999994</v>
      </c>
      <c r="E6" s="32">
        <v>0.03</v>
      </c>
      <c r="F6" s="98">
        <v>269</v>
      </c>
      <c r="G6" s="99">
        <v>248</v>
      </c>
      <c r="H6" s="32">
        <v>0.08</v>
      </c>
    </row>
    <row r="7" spans="2:8" s="73" customFormat="1" x14ac:dyDescent="0.2">
      <c r="B7" s="224" t="s">
        <v>93</v>
      </c>
      <c r="C7" s="245">
        <v>41.6</v>
      </c>
      <c r="D7" s="217">
        <v>37</v>
      </c>
      <c r="E7" s="74">
        <v>0.12</v>
      </c>
      <c r="F7" s="245">
        <v>155.1</v>
      </c>
      <c r="G7" s="217">
        <v>135</v>
      </c>
      <c r="H7" s="74">
        <v>0.15</v>
      </c>
    </row>
    <row r="8" spans="2:8" x14ac:dyDescent="0.2">
      <c r="B8" s="225" t="s">
        <v>115</v>
      </c>
      <c r="C8" s="100">
        <v>152.30000000000001</v>
      </c>
      <c r="D8" s="101">
        <v>175.9</v>
      </c>
      <c r="E8" s="20">
        <v>-0.13</v>
      </c>
      <c r="F8" s="100">
        <v>563.20000000000005</v>
      </c>
      <c r="G8" s="101">
        <v>623.6</v>
      </c>
      <c r="H8" s="20">
        <v>-0.1</v>
      </c>
    </row>
    <row r="9" spans="2:8" ht="13.5" thickBot="1" x14ac:dyDescent="0.25">
      <c r="B9" s="35" t="s">
        <v>13</v>
      </c>
      <c r="C9" s="102">
        <v>265.60000000000002</v>
      </c>
      <c r="D9" s="103">
        <v>282.5</v>
      </c>
      <c r="E9" s="67">
        <v>-0.06</v>
      </c>
      <c r="F9" s="102">
        <v>987.30000000000007</v>
      </c>
      <c r="G9" s="103">
        <v>1006.6</v>
      </c>
      <c r="H9" s="67">
        <v>-0.02</v>
      </c>
    </row>
    <row r="10" spans="2:8" x14ac:dyDescent="0.2">
      <c r="B10" s="34" t="s">
        <v>0</v>
      </c>
      <c r="C10" s="141">
        <v>153</v>
      </c>
      <c r="D10" s="142">
        <v>139</v>
      </c>
      <c r="E10" s="68">
        <v>0.1</v>
      </c>
      <c r="F10" s="141">
        <v>566.20000000000005</v>
      </c>
      <c r="G10" s="142">
        <v>518.5</v>
      </c>
      <c r="H10" s="68">
        <v>0.09</v>
      </c>
    </row>
    <row r="11" spans="2:8" s="73" customFormat="1" x14ac:dyDescent="0.2">
      <c r="B11" s="77" t="s">
        <v>10</v>
      </c>
      <c r="C11" s="79">
        <v>0.57999999999999996</v>
      </c>
      <c r="D11" s="78">
        <v>0.49</v>
      </c>
      <c r="E11" s="78"/>
      <c r="F11" s="79">
        <v>0.56999999999999995</v>
      </c>
      <c r="G11" s="78">
        <v>0.52</v>
      </c>
      <c r="H11" s="78"/>
    </row>
    <row r="12" spans="2:8" x14ac:dyDescent="0.2">
      <c r="B12" s="34" t="s">
        <v>20</v>
      </c>
      <c r="C12" s="141">
        <v>38.6</v>
      </c>
      <c r="D12" s="142">
        <v>41.7</v>
      </c>
      <c r="E12" s="68">
        <v>-0.08</v>
      </c>
      <c r="F12" s="141">
        <v>140.9</v>
      </c>
      <c r="G12" s="142">
        <v>123.7</v>
      </c>
      <c r="H12" s="68">
        <v>0.14000000000000001</v>
      </c>
    </row>
    <row r="13" spans="2:8" s="73" customFormat="1" x14ac:dyDescent="0.2">
      <c r="B13" s="77" t="s">
        <v>21</v>
      </c>
      <c r="C13" s="79">
        <v>0.15</v>
      </c>
      <c r="D13" s="78">
        <v>0.15</v>
      </c>
      <c r="E13" s="78"/>
      <c r="F13" s="79">
        <v>0.14000000000000001</v>
      </c>
      <c r="G13" s="78">
        <v>0.12</v>
      </c>
      <c r="H13" s="78"/>
    </row>
    <row r="14" spans="2:8" x14ac:dyDescent="0.2">
      <c r="B14" s="34" t="s">
        <v>108</v>
      </c>
      <c r="C14" s="141">
        <v>-0.5</v>
      </c>
      <c r="D14" s="142">
        <v>0.2</v>
      </c>
      <c r="E14" s="36"/>
      <c r="F14" s="141">
        <v>8.9</v>
      </c>
      <c r="G14" s="142">
        <v>0.6</v>
      </c>
      <c r="H14" s="36"/>
    </row>
    <row r="15" spans="2:8" s="73" customFormat="1" x14ac:dyDescent="0.2">
      <c r="B15" s="77" t="s">
        <v>22</v>
      </c>
      <c r="C15" s="79">
        <v>0</v>
      </c>
      <c r="D15" s="78">
        <v>0</v>
      </c>
      <c r="E15" s="78"/>
      <c r="F15" s="79">
        <v>0.01</v>
      </c>
      <c r="G15" s="78">
        <v>0</v>
      </c>
      <c r="H15" s="78"/>
    </row>
    <row r="16" spans="2:8" x14ac:dyDescent="0.2">
      <c r="B16" s="34" t="s">
        <v>8</v>
      </c>
      <c r="C16" s="141">
        <v>-5.6</v>
      </c>
      <c r="D16" s="142">
        <v>20.9</v>
      </c>
      <c r="E16" s="36"/>
      <c r="F16" s="141">
        <v>12</v>
      </c>
      <c r="G16" s="142">
        <v>18.3</v>
      </c>
      <c r="H16" s="68"/>
    </row>
    <row r="17" spans="2:8" ht="13.5" thickBot="1" x14ac:dyDescent="0.25">
      <c r="B17" s="34" t="s">
        <v>112</v>
      </c>
      <c r="C17" s="141">
        <v>11.3</v>
      </c>
      <c r="D17" s="142">
        <v>23.1</v>
      </c>
      <c r="E17" s="68"/>
      <c r="F17" s="141">
        <v>54.1</v>
      </c>
      <c r="G17" s="142">
        <v>49.6</v>
      </c>
      <c r="H17" s="68"/>
    </row>
    <row r="18" spans="2:8" x14ac:dyDescent="0.2">
      <c r="B18" s="69" t="s">
        <v>82</v>
      </c>
      <c r="C18" s="70"/>
      <c r="D18" s="71"/>
      <c r="E18" s="71"/>
      <c r="F18" s="70"/>
      <c r="G18" s="71"/>
      <c r="H18" s="71"/>
    </row>
    <row r="19" spans="2:8" x14ac:dyDescent="0.2">
      <c r="B19" s="34" t="s">
        <v>113</v>
      </c>
      <c r="C19" s="81">
        <v>-0.02</v>
      </c>
      <c r="D19" s="80">
        <v>0.09</v>
      </c>
      <c r="E19" s="36"/>
      <c r="F19" s="81">
        <v>0.05</v>
      </c>
      <c r="G19" s="80">
        <v>0.08</v>
      </c>
      <c r="H19" s="36"/>
    </row>
    <row r="20" spans="2:8" ht="15" thickBot="1" x14ac:dyDescent="0.25">
      <c r="B20" s="35" t="s">
        <v>114</v>
      </c>
      <c r="C20" s="82">
        <v>0.05</v>
      </c>
      <c r="D20" s="83">
        <v>0.1</v>
      </c>
      <c r="E20" s="37"/>
      <c r="F20" s="82">
        <v>0.23</v>
      </c>
      <c r="G20" s="83">
        <v>0.21</v>
      </c>
      <c r="H20" s="37"/>
    </row>
    <row r="21" spans="2:8" ht="15" customHeight="1" x14ac:dyDescent="0.2">
      <c r="B21" s="109" t="s">
        <v>200</v>
      </c>
    </row>
    <row r="22" spans="2:8" ht="15" customHeight="1" x14ac:dyDescent="0.2">
      <c r="B22" s="3" t="s">
        <v>184</v>
      </c>
    </row>
    <row r="24" spans="2:8" ht="14.25" customHeight="1" thickBot="1" x14ac:dyDescent="0.25">
      <c r="B24" s="104" t="s">
        <v>176</v>
      </c>
    </row>
    <row r="25" spans="2:8" ht="30" customHeight="1" thickBot="1" x14ac:dyDescent="0.25">
      <c r="B25" s="84" t="s">
        <v>146</v>
      </c>
      <c r="C25" s="6" t="s">
        <v>161</v>
      </c>
      <c r="D25" s="5" t="s">
        <v>144</v>
      </c>
      <c r="E25" s="31" t="s">
        <v>102</v>
      </c>
      <c r="F25" s="6" t="s">
        <v>162</v>
      </c>
      <c r="G25" s="5" t="s">
        <v>145</v>
      </c>
      <c r="H25" s="31" t="s">
        <v>102</v>
      </c>
    </row>
    <row r="26" spans="2:8" x14ac:dyDescent="0.2">
      <c r="B26" s="220" t="s">
        <v>149</v>
      </c>
      <c r="C26" s="215">
        <v>36.700000000000003</v>
      </c>
      <c r="D26" s="221">
        <v>30.299999999999997</v>
      </c>
      <c r="E26" s="222">
        <v>0.21</v>
      </c>
      <c r="F26" s="223">
        <v>132.6</v>
      </c>
      <c r="G26" s="221">
        <v>105.9</v>
      </c>
      <c r="H26" s="222">
        <v>0.25</v>
      </c>
    </row>
    <row r="27" spans="2:8" x14ac:dyDescent="0.2">
      <c r="B27" s="125" t="s">
        <v>150</v>
      </c>
      <c r="C27" s="218">
        <v>35</v>
      </c>
      <c r="D27" s="219">
        <v>39.299999999999997</v>
      </c>
      <c r="E27" s="20">
        <v>-0.11</v>
      </c>
      <c r="F27" s="218">
        <v>136.30000000000001</v>
      </c>
      <c r="G27" s="219">
        <v>142.1</v>
      </c>
      <c r="H27" s="20">
        <v>-0.04</v>
      </c>
    </row>
    <row r="28" spans="2:8" ht="13.5" thickBot="1" x14ac:dyDescent="0.25">
      <c r="B28" s="35" t="s">
        <v>177</v>
      </c>
      <c r="C28" s="102">
        <v>71.7</v>
      </c>
      <c r="D28" s="103">
        <v>69.599999999999994</v>
      </c>
      <c r="E28" s="67">
        <v>0.03</v>
      </c>
      <c r="F28" s="102">
        <v>269</v>
      </c>
      <c r="G28" s="103">
        <v>248</v>
      </c>
      <c r="H28" s="67">
        <v>0.08</v>
      </c>
    </row>
    <row r="29" spans="2:8" x14ac:dyDescent="0.2">
      <c r="B29" s="34" t="s">
        <v>188</v>
      </c>
      <c r="C29" s="141"/>
      <c r="D29" s="142"/>
      <c r="E29" s="68"/>
      <c r="F29" s="141">
        <v>82.114000000000004</v>
      </c>
      <c r="G29" s="142">
        <v>68.400000000000006</v>
      </c>
      <c r="H29" s="68">
        <v>0.2</v>
      </c>
    </row>
    <row r="30" spans="2:8" x14ac:dyDescent="0.2">
      <c r="B30" s="77" t="s">
        <v>147</v>
      </c>
      <c r="C30" s="207"/>
      <c r="D30" s="208"/>
      <c r="E30" s="78"/>
      <c r="F30" s="79">
        <v>0.3052565055762082</v>
      </c>
      <c r="G30" s="78">
        <v>0.27585539369888207</v>
      </c>
      <c r="H30" s="68"/>
    </row>
    <row r="31" spans="2:8" x14ac:dyDescent="0.2">
      <c r="B31" s="34" t="s">
        <v>189</v>
      </c>
      <c r="C31" s="141"/>
      <c r="D31" s="142"/>
      <c r="E31" s="68"/>
      <c r="F31" s="141">
        <v>-25.47</v>
      </c>
      <c r="G31" s="142">
        <v>-33.866999999999997</v>
      </c>
      <c r="H31" s="68"/>
    </row>
    <row r="32" spans="2:8" ht="13.5" thickBot="1" x14ac:dyDescent="0.25">
      <c r="B32" s="209" t="s">
        <v>148</v>
      </c>
      <c r="C32" s="143"/>
      <c r="D32" s="144"/>
      <c r="E32" s="144"/>
      <c r="F32" s="143">
        <v>-9.4684014869888478E-2</v>
      </c>
      <c r="G32" s="144">
        <v>-0.14000000000000001</v>
      </c>
      <c r="H32" s="67"/>
    </row>
    <row r="33" spans="2:8" ht="15" customHeight="1" x14ac:dyDescent="0.2">
      <c r="B33" s="146" t="s">
        <v>185</v>
      </c>
      <c r="C33" s="147"/>
      <c r="D33" s="147"/>
      <c r="E33" s="147"/>
      <c r="F33" s="111"/>
      <c r="G33" s="111"/>
    </row>
    <row r="34" spans="2:8" x14ac:dyDescent="0.2">
      <c r="B34" s="168"/>
      <c r="C34" s="132"/>
      <c r="D34" s="132"/>
      <c r="E34" s="132"/>
      <c r="F34" s="112"/>
      <c r="G34" s="112"/>
    </row>
    <row r="35" spans="2:8" ht="14.25" customHeight="1" thickBot="1" x14ac:dyDescent="0.25">
      <c r="B35" s="104" t="s">
        <v>93</v>
      </c>
    </row>
    <row r="36" spans="2:8" ht="30" customHeight="1" thickBot="1" x14ac:dyDescent="0.25">
      <c r="B36" s="84" t="s">
        <v>146</v>
      </c>
      <c r="C36" s="6" t="s">
        <v>161</v>
      </c>
      <c r="D36" s="5" t="s">
        <v>144</v>
      </c>
      <c r="E36" s="31" t="s">
        <v>102</v>
      </c>
      <c r="F36" s="6" t="s">
        <v>162</v>
      </c>
      <c r="G36" s="5" t="s">
        <v>145</v>
      </c>
      <c r="H36" s="31" t="s">
        <v>102</v>
      </c>
    </row>
    <row r="37" spans="2:8" ht="14.25" customHeight="1" x14ac:dyDescent="0.2">
      <c r="B37" s="124" t="s">
        <v>128</v>
      </c>
      <c r="C37" s="98">
        <v>10.8</v>
      </c>
      <c r="D37" s="99">
        <v>11</v>
      </c>
      <c r="E37" s="32">
        <v>-0.03</v>
      </c>
      <c r="F37" s="98">
        <v>36.799999999999997</v>
      </c>
      <c r="G37" s="99">
        <v>37.200000000000003</v>
      </c>
      <c r="H37" s="32">
        <v>-0.01</v>
      </c>
    </row>
    <row r="38" spans="2:8" ht="14.25" customHeight="1" x14ac:dyDescent="0.2">
      <c r="B38" s="125" t="s">
        <v>96</v>
      </c>
      <c r="C38" s="100">
        <v>30.8</v>
      </c>
      <c r="D38" s="101">
        <v>26</v>
      </c>
      <c r="E38" s="20">
        <v>0.19</v>
      </c>
      <c r="F38" s="100">
        <v>118.4</v>
      </c>
      <c r="G38" s="101">
        <v>97.8</v>
      </c>
      <c r="H38" s="20">
        <v>0.21</v>
      </c>
    </row>
    <row r="39" spans="2:8" ht="13.5" thickBot="1" x14ac:dyDescent="0.25">
      <c r="B39" s="35" t="s">
        <v>97</v>
      </c>
      <c r="C39" s="102">
        <v>41.6</v>
      </c>
      <c r="D39" s="103">
        <v>37</v>
      </c>
      <c r="E39" s="67">
        <v>0.12228105205387685</v>
      </c>
      <c r="F39" s="102">
        <v>155.1</v>
      </c>
      <c r="G39" s="103">
        <v>135</v>
      </c>
      <c r="H39" s="67">
        <v>0.15</v>
      </c>
    </row>
    <row r="40" spans="2:8" x14ac:dyDescent="0.2">
      <c r="B40" s="34" t="s">
        <v>192</v>
      </c>
      <c r="C40" s="141"/>
      <c r="D40" s="142"/>
      <c r="E40" s="68"/>
      <c r="F40" s="141">
        <v>59.131999999999998</v>
      </c>
      <c r="G40" s="142">
        <v>49</v>
      </c>
      <c r="H40" s="68">
        <v>0.21</v>
      </c>
    </row>
    <row r="41" spans="2:8" x14ac:dyDescent="0.2">
      <c r="B41" s="77" t="s">
        <v>147</v>
      </c>
      <c r="C41" s="207"/>
      <c r="D41" s="208"/>
      <c r="E41" s="78"/>
      <c r="F41" s="79">
        <v>0.38</v>
      </c>
      <c r="G41" s="78">
        <v>0.36299999999999999</v>
      </c>
      <c r="H41" s="68"/>
    </row>
    <row r="42" spans="2:8" x14ac:dyDescent="0.2">
      <c r="B42" s="34" t="s">
        <v>193</v>
      </c>
      <c r="C42" s="141"/>
      <c r="D42" s="142"/>
      <c r="E42" s="68"/>
      <c r="F42" s="141">
        <v>44.515999999999998</v>
      </c>
      <c r="G42" s="142">
        <v>39.700000000000003</v>
      </c>
      <c r="H42" s="68">
        <v>0.12</v>
      </c>
    </row>
    <row r="43" spans="2:8" ht="13.5" thickBot="1" x14ac:dyDescent="0.25">
      <c r="B43" s="209" t="s">
        <v>148</v>
      </c>
      <c r="C43" s="143"/>
      <c r="D43" s="144"/>
      <c r="E43" s="144"/>
      <c r="F43" s="143">
        <v>0.28999999999999998</v>
      </c>
      <c r="G43" s="144">
        <v>0.29399999999999998</v>
      </c>
      <c r="H43" s="67"/>
    </row>
    <row r="44" spans="2:8" x14ac:dyDescent="0.2">
      <c r="C44" s="121"/>
      <c r="F44" s="121"/>
    </row>
    <row r="45" spans="2:8" x14ac:dyDescent="0.2">
      <c r="B45" s="19" t="s">
        <v>129</v>
      </c>
      <c r="C45" s="241">
        <v>14.5</v>
      </c>
      <c r="D45" s="217">
        <v>15.8</v>
      </c>
      <c r="E45" s="242">
        <v>-0.08</v>
      </c>
      <c r="F45" s="241">
        <v>14.9</v>
      </c>
      <c r="G45" s="217">
        <v>15.9</v>
      </c>
      <c r="H45" s="242">
        <v>-0.06</v>
      </c>
    </row>
    <row r="46" spans="2:8" ht="13.5" thickBot="1" x14ac:dyDescent="0.25">
      <c r="B46" s="35" t="s">
        <v>130</v>
      </c>
      <c r="C46" s="25"/>
      <c r="D46" s="24"/>
      <c r="E46" s="37"/>
      <c r="F46" s="25">
        <v>696</v>
      </c>
      <c r="G46" s="24">
        <v>605</v>
      </c>
      <c r="H46" s="37">
        <v>0.15</v>
      </c>
    </row>
    <row r="47" spans="2:8" ht="15" customHeight="1" x14ac:dyDescent="0.2">
      <c r="B47" s="167" t="s">
        <v>185</v>
      </c>
      <c r="C47" s="147"/>
      <c r="D47" s="147"/>
      <c r="E47" s="147"/>
      <c r="F47" s="111"/>
      <c r="G47" s="111"/>
    </row>
    <row r="48" spans="2:8" ht="15" customHeight="1" x14ac:dyDescent="0.2">
      <c r="B48" s="168" t="s">
        <v>131</v>
      </c>
      <c r="C48" s="132"/>
      <c r="D48" s="132"/>
      <c r="E48" s="132"/>
      <c r="F48" s="112"/>
      <c r="G48" s="112"/>
    </row>
    <row r="49" spans="2:8" x14ac:dyDescent="0.2">
      <c r="B49" s="168"/>
      <c r="C49" s="132"/>
      <c r="D49" s="132"/>
      <c r="E49" s="132"/>
      <c r="F49" s="112"/>
      <c r="G49" s="112"/>
    </row>
    <row r="50" spans="2:8" ht="13.5" thickBot="1" x14ac:dyDescent="0.25">
      <c r="B50" s="104" t="s">
        <v>115</v>
      </c>
    </row>
    <row r="51" spans="2:8" ht="30" customHeight="1" thickBot="1" x14ac:dyDescent="0.25">
      <c r="B51" s="84" t="s">
        <v>146</v>
      </c>
      <c r="C51" s="6" t="s">
        <v>161</v>
      </c>
      <c r="D51" s="5" t="s">
        <v>144</v>
      </c>
      <c r="E51" s="31" t="s">
        <v>102</v>
      </c>
      <c r="F51" s="6" t="s">
        <v>162</v>
      </c>
      <c r="G51" s="5" t="s">
        <v>145</v>
      </c>
      <c r="H51" s="31" t="s">
        <v>102</v>
      </c>
    </row>
    <row r="52" spans="2:8" x14ac:dyDescent="0.2">
      <c r="B52" s="19" t="s">
        <v>116</v>
      </c>
      <c r="C52" s="98">
        <v>140.6</v>
      </c>
      <c r="D52" s="99">
        <v>156.69999999999999</v>
      </c>
      <c r="E52" s="32">
        <v>-0.1</v>
      </c>
      <c r="F52" s="98">
        <v>502</v>
      </c>
      <c r="G52" s="99">
        <v>551.20000000000005</v>
      </c>
      <c r="H52" s="32">
        <v>-0.09</v>
      </c>
    </row>
    <row r="53" spans="2:8" x14ac:dyDescent="0.2">
      <c r="B53" s="33" t="s">
        <v>117</v>
      </c>
      <c r="C53" s="100">
        <v>11.7</v>
      </c>
      <c r="D53" s="101">
        <v>19.2</v>
      </c>
      <c r="E53" s="20">
        <v>-0.39</v>
      </c>
      <c r="F53" s="100">
        <v>61.2</v>
      </c>
      <c r="G53" s="101">
        <v>72.400000000000006</v>
      </c>
      <c r="H53" s="20">
        <v>-0.15</v>
      </c>
    </row>
    <row r="54" spans="2:8" ht="13.5" thickBot="1" x14ac:dyDescent="0.25">
      <c r="B54" s="35" t="s">
        <v>118</v>
      </c>
      <c r="C54" s="102">
        <v>152.30000000000001</v>
      </c>
      <c r="D54" s="103">
        <v>175.89999999999998</v>
      </c>
      <c r="E54" s="67">
        <v>-0.13365369604331812</v>
      </c>
      <c r="F54" s="102">
        <v>563.20000000000005</v>
      </c>
      <c r="G54" s="103">
        <v>623.6</v>
      </c>
      <c r="H54" s="67">
        <v>-9.6772439133264165E-2</v>
      </c>
    </row>
    <row r="55" spans="2:8" x14ac:dyDescent="0.2">
      <c r="B55" s="34" t="s">
        <v>190</v>
      </c>
      <c r="C55" s="141"/>
      <c r="D55" s="142"/>
      <c r="E55" s="68"/>
      <c r="F55" s="141">
        <v>5.9489999999999998</v>
      </c>
      <c r="G55" s="142">
        <v>14.1</v>
      </c>
      <c r="H55" s="68">
        <v>-0.57999999999999996</v>
      </c>
    </row>
    <row r="56" spans="2:8" x14ac:dyDescent="0.2">
      <c r="B56" s="77" t="s">
        <v>147</v>
      </c>
      <c r="C56" s="207"/>
      <c r="D56" s="208"/>
      <c r="E56" s="78"/>
      <c r="F56" s="79">
        <v>0.01</v>
      </c>
      <c r="G56" s="78">
        <v>2.3E-2</v>
      </c>
      <c r="H56" s="68"/>
    </row>
    <row r="57" spans="2:8" x14ac:dyDescent="0.2">
      <c r="B57" s="34" t="s">
        <v>191</v>
      </c>
      <c r="C57" s="141"/>
      <c r="D57" s="142"/>
      <c r="E57" s="68"/>
      <c r="F57" s="141">
        <v>-3.8530000000000002</v>
      </c>
      <c r="G57" s="142">
        <v>2.6</v>
      </c>
      <c r="H57" s="68"/>
    </row>
    <row r="58" spans="2:8" ht="13.5" thickBot="1" x14ac:dyDescent="0.25">
      <c r="B58" s="209" t="s">
        <v>148</v>
      </c>
      <c r="C58" s="143"/>
      <c r="D58" s="144"/>
      <c r="E58" s="144"/>
      <c r="F58" s="143">
        <v>-0.01</v>
      </c>
      <c r="G58" s="144">
        <v>4.0000000000000001E-3</v>
      </c>
      <c r="H58" s="67"/>
    </row>
    <row r="59" spans="2:8" ht="15" customHeight="1" x14ac:dyDescent="0.2">
      <c r="B59" s="146" t="s">
        <v>185</v>
      </c>
      <c r="C59" s="147"/>
      <c r="D59" s="147"/>
      <c r="E59" s="147"/>
      <c r="F59" s="111"/>
      <c r="G59" s="111"/>
    </row>
    <row r="60" spans="2:8" ht="14.25" customHeight="1" x14ac:dyDescent="0.2">
      <c r="B60" s="109"/>
      <c r="C60" s="148"/>
      <c r="D60" s="148"/>
      <c r="E60" s="148"/>
      <c r="F60" s="149"/>
      <c r="G60" s="149"/>
    </row>
    <row r="61" spans="2:8" ht="13.5" thickBot="1" x14ac:dyDescent="0.25">
      <c r="B61" s="104" t="s">
        <v>132</v>
      </c>
    </row>
    <row r="62" spans="2:8" ht="30" customHeight="1" thickBot="1" x14ac:dyDescent="0.25">
      <c r="B62" s="84" t="s">
        <v>152</v>
      </c>
      <c r="C62" s="6" t="s">
        <v>161</v>
      </c>
      <c r="D62" s="5" t="s">
        <v>144</v>
      </c>
      <c r="E62" s="31" t="s">
        <v>102</v>
      </c>
      <c r="F62" s="6" t="s">
        <v>162</v>
      </c>
      <c r="G62" s="5" t="s">
        <v>145</v>
      </c>
      <c r="H62" s="31" t="s">
        <v>102</v>
      </c>
    </row>
    <row r="63" spans="2:8" x14ac:dyDescent="0.2">
      <c r="B63" s="19" t="s">
        <v>95</v>
      </c>
      <c r="C63" s="98">
        <v>142.69999999999999</v>
      </c>
      <c r="D63" s="99">
        <v>163</v>
      </c>
      <c r="E63" s="32">
        <v>-0.125</v>
      </c>
      <c r="F63" s="98">
        <v>505.9</v>
      </c>
      <c r="G63" s="99">
        <v>557.79999999999995</v>
      </c>
      <c r="H63" s="32">
        <v>-9.2999999999999999E-2</v>
      </c>
    </row>
    <row r="64" spans="2:8" x14ac:dyDescent="0.2">
      <c r="B64" s="33" t="s">
        <v>178</v>
      </c>
      <c r="C64" s="100">
        <v>122.9</v>
      </c>
      <c r="D64" s="101">
        <v>119.5</v>
      </c>
      <c r="E64" s="20">
        <v>2.9000000000000001E-2</v>
      </c>
      <c r="F64" s="100">
        <v>481.4</v>
      </c>
      <c r="G64" s="101">
        <v>448.8</v>
      </c>
      <c r="H64" s="20">
        <v>7.2999999999999995E-2</v>
      </c>
    </row>
    <row r="65" spans="2:8" ht="13.5" thickBot="1" x14ac:dyDescent="0.25">
      <c r="B65" s="35" t="s">
        <v>120</v>
      </c>
      <c r="C65" s="102">
        <v>265.60000000000002</v>
      </c>
      <c r="D65" s="103">
        <v>282.5</v>
      </c>
      <c r="E65" s="67">
        <v>-0.06</v>
      </c>
      <c r="F65" s="102">
        <v>987.3</v>
      </c>
      <c r="G65" s="103">
        <v>1006.6</v>
      </c>
      <c r="H65" s="67">
        <v>-1.9E-2</v>
      </c>
    </row>
    <row r="66" spans="2:8" ht="15" customHeight="1" x14ac:dyDescent="0.2">
      <c r="B66" s="146" t="s">
        <v>185</v>
      </c>
      <c r="C66" s="147"/>
      <c r="D66" s="147"/>
      <c r="E66" s="147"/>
      <c r="F66" s="111"/>
      <c r="G66" s="111"/>
    </row>
    <row r="67" spans="2:8" x14ac:dyDescent="0.2">
      <c r="B67" s="109"/>
    </row>
    <row r="68" spans="2:8" ht="13.5" thickBot="1" x14ac:dyDescent="0.25">
      <c r="B68" s="104" t="s">
        <v>151</v>
      </c>
    </row>
    <row r="69" spans="2:8" ht="30" customHeight="1" thickBot="1" x14ac:dyDescent="0.25">
      <c r="B69" s="84" t="s">
        <v>152</v>
      </c>
      <c r="C69" s="6" t="s">
        <v>162</v>
      </c>
      <c r="D69" s="214" t="s">
        <v>145</v>
      </c>
      <c r="E69" s="31" t="s">
        <v>102</v>
      </c>
    </row>
    <row r="70" spans="2:8" x14ac:dyDescent="0.2">
      <c r="B70" s="19" t="s">
        <v>201</v>
      </c>
      <c r="C70" s="216">
        <v>773.2</v>
      </c>
      <c r="D70" s="217">
        <v>771.5</v>
      </c>
      <c r="E70" s="32">
        <v>0</v>
      </c>
    </row>
    <row r="71" spans="2:8" x14ac:dyDescent="0.2">
      <c r="B71" s="19" t="s">
        <v>119</v>
      </c>
      <c r="C71" s="216">
        <v>167.4</v>
      </c>
      <c r="D71" s="217">
        <v>186.1</v>
      </c>
      <c r="E71" s="32">
        <v>-0.1</v>
      </c>
    </row>
    <row r="72" spans="2:8" x14ac:dyDescent="0.2">
      <c r="B72" s="33" t="s">
        <v>153</v>
      </c>
      <c r="C72" s="218">
        <v>46.700000000000045</v>
      </c>
      <c r="D72" s="219">
        <v>49</v>
      </c>
      <c r="E72" s="20">
        <v>-0.05</v>
      </c>
    </row>
    <row r="73" spans="2:8" ht="13.5" thickBot="1" x14ac:dyDescent="0.25">
      <c r="B73" s="35" t="s">
        <v>120</v>
      </c>
      <c r="C73" s="102">
        <v>987.30000000000007</v>
      </c>
      <c r="D73" s="103">
        <v>1006.6</v>
      </c>
      <c r="E73" s="67">
        <v>-0.02</v>
      </c>
    </row>
    <row r="74" spans="2:8" ht="15" customHeight="1" x14ac:dyDescent="0.2">
      <c r="B74" s="146" t="s">
        <v>185</v>
      </c>
      <c r="C74" s="147"/>
      <c r="D74" s="147"/>
      <c r="E74" s="147"/>
    </row>
    <row r="75" spans="2:8" ht="15" customHeight="1" x14ac:dyDescent="0.2">
      <c r="B75" s="109"/>
    </row>
    <row r="76" spans="2:8" x14ac:dyDescent="0.2">
      <c r="B76" s="109"/>
    </row>
    <row r="77" spans="2:8" ht="13.5" thickBot="1" x14ac:dyDescent="0.25">
      <c r="B77" s="169" t="s">
        <v>142</v>
      </c>
      <c r="D77" s="133"/>
      <c r="E77" s="133"/>
    </row>
    <row r="78" spans="2:8" ht="52.5" customHeight="1" thickBot="1" x14ac:dyDescent="0.25">
      <c r="B78" s="170" t="s">
        <v>146</v>
      </c>
      <c r="C78" s="226" t="s">
        <v>179</v>
      </c>
      <c r="D78" s="253" t="s">
        <v>180</v>
      </c>
      <c r="E78" s="253"/>
      <c r="F78" s="226" t="s">
        <v>181</v>
      </c>
      <c r="G78" s="253" t="s">
        <v>182</v>
      </c>
      <c r="H78" s="253"/>
    </row>
    <row r="79" spans="2:8" x14ac:dyDescent="0.2">
      <c r="B79" s="171" t="s">
        <v>105</v>
      </c>
      <c r="C79" s="180">
        <v>265.60000000000002</v>
      </c>
      <c r="D79" s="181"/>
      <c r="E79" s="181">
        <v>270.89999999999998</v>
      </c>
      <c r="F79" s="180">
        <v>987.30000000000007</v>
      </c>
      <c r="G79" s="181"/>
      <c r="H79" s="181">
        <v>998.9</v>
      </c>
    </row>
    <row r="80" spans="2:8" x14ac:dyDescent="0.2">
      <c r="B80" s="172" t="s">
        <v>133</v>
      </c>
      <c r="C80" s="182">
        <v>153</v>
      </c>
      <c r="D80" s="183"/>
      <c r="E80" s="183">
        <v>158.19999999999999</v>
      </c>
      <c r="F80" s="182">
        <v>566.20000000000005</v>
      </c>
      <c r="G80" s="183"/>
      <c r="H80" s="183">
        <v>578.6</v>
      </c>
    </row>
    <row r="81" spans="2:8" x14ac:dyDescent="0.2">
      <c r="B81" s="173" t="s">
        <v>134</v>
      </c>
      <c r="C81" s="79">
        <v>0.57999999999999996</v>
      </c>
      <c r="D81" s="174"/>
      <c r="E81" s="179">
        <v>0.57999999999999996</v>
      </c>
      <c r="F81" s="79">
        <v>0.56999999999999995</v>
      </c>
      <c r="G81" s="179"/>
      <c r="H81" s="179">
        <v>0.57999999999999996</v>
      </c>
    </row>
    <row r="82" spans="2:8" x14ac:dyDescent="0.2">
      <c r="B82" s="172" t="s">
        <v>23</v>
      </c>
      <c r="C82" s="244">
        <v>-0.5</v>
      </c>
      <c r="D82" s="185"/>
      <c r="E82" s="185">
        <v>3</v>
      </c>
      <c r="F82" s="141">
        <v>8.9</v>
      </c>
      <c r="G82" s="185"/>
      <c r="H82" s="185">
        <v>17.399999999999999</v>
      </c>
    </row>
    <row r="83" spans="2:8" x14ac:dyDescent="0.2">
      <c r="B83" s="173" t="s">
        <v>135</v>
      </c>
      <c r="C83" s="79">
        <v>0</v>
      </c>
      <c r="D83" s="174"/>
      <c r="E83" s="179">
        <v>0.01</v>
      </c>
      <c r="F83" s="79">
        <v>0.01</v>
      </c>
      <c r="G83" s="174"/>
      <c r="H83" s="179">
        <v>0.02</v>
      </c>
    </row>
    <row r="84" spans="2:8" x14ac:dyDescent="0.2">
      <c r="B84" s="227" t="s">
        <v>196</v>
      </c>
      <c r="C84" s="175" t="s">
        <v>161</v>
      </c>
      <c r="D84" s="176"/>
      <c r="E84" s="176" t="s">
        <v>144</v>
      </c>
      <c r="F84" s="175" t="s">
        <v>162</v>
      </c>
      <c r="G84" s="176"/>
      <c r="H84" s="176" t="s">
        <v>145</v>
      </c>
    </row>
    <row r="85" spans="2:8" x14ac:dyDescent="0.2">
      <c r="B85" s="166" t="s">
        <v>136</v>
      </c>
      <c r="C85" s="27">
        <v>1.0900000000000001</v>
      </c>
      <c r="D85" s="115"/>
      <c r="E85" s="115">
        <v>1.0900000000000001</v>
      </c>
      <c r="F85" s="27">
        <v>1.1100000000000001</v>
      </c>
      <c r="G85" s="115"/>
      <c r="H85" s="115">
        <v>1.1100000000000001</v>
      </c>
    </row>
    <row r="86" spans="2:8" ht="13.5" thickBot="1" x14ac:dyDescent="0.25">
      <c r="B86" s="165" t="s">
        <v>137</v>
      </c>
      <c r="C86" s="161">
        <v>0.87</v>
      </c>
      <c r="D86" s="162"/>
      <c r="E86" s="162">
        <v>0.72</v>
      </c>
      <c r="F86" s="161">
        <v>0.81</v>
      </c>
      <c r="G86" s="162"/>
      <c r="H86" s="162">
        <v>0.73</v>
      </c>
    </row>
    <row r="87" spans="2:8" ht="29.45" customHeight="1" x14ac:dyDescent="0.2">
      <c r="B87" s="254" t="s">
        <v>183</v>
      </c>
      <c r="C87" s="254"/>
      <c r="D87" s="254"/>
      <c r="E87" s="254"/>
      <c r="F87" s="254"/>
      <c r="G87" s="254"/>
      <c r="H87" s="254"/>
    </row>
    <row r="88" spans="2:8" x14ac:dyDescent="0.2">
      <c r="B88" s="109"/>
    </row>
    <row r="89" spans="2:8" ht="13.5" thickBot="1" x14ac:dyDescent="0.25">
      <c r="B89" s="104" t="s">
        <v>121</v>
      </c>
    </row>
    <row r="90" spans="2:8" ht="30" customHeight="1" thickBot="1" x14ac:dyDescent="0.25">
      <c r="B90" s="84" t="s">
        <v>152</v>
      </c>
      <c r="C90" s="6" t="s">
        <v>161</v>
      </c>
      <c r="D90" s="5" t="s">
        <v>144</v>
      </c>
      <c r="E90" s="31" t="s">
        <v>102</v>
      </c>
      <c r="F90" s="6" t="s">
        <v>162</v>
      </c>
      <c r="G90" s="5" t="s">
        <v>145</v>
      </c>
      <c r="H90" s="31" t="s">
        <v>102</v>
      </c>
    </row>
    <row r="91" spans="2:8" x14ac:dyDescent="0.2">
      <c r="B91" s="132" t="s">
        <v>88</v>
      </c>
      <c r="C91" s="236">
        <v>2.6</v>
      </c>
      <c r="D91" s="213">
        <v>14.6</v>
      </c>
      <c r="E91" s="240">
        <v>-0.82</v>
      </c>
      <c r="F91" s="235">
        <v>8.8000000000000007</v>
      </c>
      <c r="G91" s="213">
        <v>21.6</v>
      </c>
      <c r="H91" s="240">
        <v>-0.59</v>
      </c>
    </row>
    <row r="92" spans="2:8" x14ac:dyDescent="0.2">
      <c r="B92" s="132" t="s">
        <v>163</v>
      </c>
      <c r="C92" s="236">
        <v>2.5</v>
      </c>
      <c r="D92" s="213">
        <v>2.4</v>
      </c>
      <c r="E92" s="240">
        <v>0.03</v>
      </c>
      <c r="F92" s="235">
        <v>11.6</v>
      </c>
      <c r="G92" s="213">
        <v>9</v>
      </c>
      <c r="H92" s="240">
        <v>0.28000000000000003</v>
      </c>
    </row>
    <row r="93" spans="2:8" x14ac:dyDescent="0.2">
      <c r="B93" s="132" t="s">
        <v>206</v>
      </c>
      <c r="C93" s="236">
        <v>27.2</v>
      </c>
      <c r="D93" s="213">
        <v>19.899999999999999</v>
      </c>
      <c r="E93" s="240">
        <v>0.36</v>
      </c>
      <c r="F93" s="235">
        <v>91.5</v>
      </c>
      <c r="G93" s="213">
        <v>76.7</v>
      </c>
      <c r="H93" s="240">
        <v>0.19</v>
      </c>
    </row>
    <row r="94" spans="2:8" x14ac:dyDescent="0.2">
      <c r="B94" s="19" t="s">
        <v>164</v>
      </c>
      <c r="C94" s="184">
        <v>0.1</v>
      </c>
      <c r="D94" s="99">
        <v>0</v>
      </c>
      <c r="E94" s="32"/>
      <c r="F94" s="233">
        <v>0.3</v>
      </c>
      <c r="G94" s="99">
        <v>0</v>
      </c>
      <c r="H94" s="32"/>
    </row>
    <row r="95" spans="2:8" x14ac:dyDescent="0.2">
      <c r="B95" s="33" t="s">
        <v>165</v>
      </c>
      <c r="C95" s="237">
        <v>6.7</v>
      </c>
      <c r="D95" s="101">
        <v>4.6000000000000014</v>
      </c>
      <c r="E95" s="20">
        <v>0.46</v>
      </c>
      <c r="F95" s="234">
        <v>19.8</v>
      </c>
      <c r="G95" s="101">
        <v>15.8</v>
      </c>
      <c r="H95" s="20">
        <v>0.25</v>
      </c>
    </row>
    <row r="96" spans="2:8" ht="13.5" thickBot="1" x14ac:dyDescent="0.25">
      <c r="B96" s="35" t="s">
        <v>194</v>
      </c>
      <c r="C96" s="238">
        <v>39.1</v>
      </c>
      <c r="D96" s="103">
        <v>41.5</v>
      </c>
      <c r="E96" s="67">
        <v>-0.06</v>
      </c>
      <c r="F96" s="102">
        <v>132</v>
      </c>
      <c r="G96" s="103">
        <v>123.1</v>
      </c>
      <c r="H96" s="67">
        <v>7.0000000000000007E-2</v>
      </c>
    </row>
    <row r="97" spans="2:8" ht="13.5" thickBot="1" x14ac:dyDescent="0.25">
      <c r="B97" s="145" t="s">
        <v>122</v>
      </c>
      <c r="C97" s="239">
        <v>14.2</v>
      </c>
      <c r="D97" s="151">
        <v>13.1</v>
      </c>
      <c r="E97" s="144">
        <v>0.08</v>
      </c>
      <c r="F97" s="150">
        <v>55.3</v>
      </c>
      <c r="G97" s="151">
        <v>52.1</v>
      </c>
      <c r="H97" s="144">
        <v>0.06</v>
      </c>
    </row>
    <row r="98" spans="2:8" ht="15" customHeight="1" x14ac:dyDescent="0.2">
      <c r="B98" s="152" t="s">
        <v>185</v>
      </c>
      <c r="C98" s="148"/>
      <c r="D98" s="148"/>
      <c r="E98" s="148"/>
      <c r="F98" s="149"/>
      <c r="G98" s="149"/>
    </row>
    <row r="99" spans="2:8" x14ac:dyDescent="0.2">
      <c r="B99" s="109"/>
    </row>
    <row r="100" spans="2:8" ht="13.5" thickBot="1" x14ac:dyDescent="0.25">
      <c r="B100" s="104" t="s">
        <v>123</v>
      </c>
    </row>
    <row r="101" spans="2:8" ht="30" customHeight="1" thickBot="1" x14ac:dyDescent="0.25">
      <c r="B101" s="84" t="s">
        <v>146</v>
      </c>
      <c r="C101" s="6" t="s">
        <v>161</v>
      </c>
      <c r="D101" s="5" t="s">
        <v>144</v>
      </c>
      <c r="E101" s="31" t="s">
        <v>102</v>
      </c>
      <c r="F101" s="6" t="s">
        <v>162</v>
      </c>
      <c r="G101" s="5" t="s">
        <v>145</v>
      </c>
      <c r="H101" s="31" t="s">
        <v>102</v>
      </c>
    </row>
    <row r="102" spans="2:8" x14ac:dyDescent="0.2">
      <c r="B102" s="21" t="s">
        <v>124</v>
      </c>
      <c r="C102" s="153">
        <v>-5.6</v>
      </c>
      <c r="D102" s="154">
        <v>20.9</v>
      </c>
      <c r="E102" s="155"/>
      <c r="F102" s="153">
        <v>12</v>
      </c>
      <c r="G102" s="154">
        <v>18.3</v>
      </c>
      <c r="H102" s="155">
        <v>-0.35</v>
      </c>
    </row>
    <row r="103" spans="2:8" x14ac:dyDescent="0.2">
      <c r="B103" s="19" t="s">
        <v>100</v>
      </c>
      <c r="C103" s="98">
        <v>-5.5</v>
      </c>
      <c r="D103" s="99">
        <v>20.8</v>
      </c>
      <c r="E103" s="117"/>
      <c r="F103" s="98">
        <v>12</v>
      </c>
      <c r="G103" s="99">
        <v>18.059999999999999</v>
      </c>
      <c r="H103" s="117">
        <v>-0.34</v>
      </c>
    </row>
    <row r="104" spans="2:8" x14ac:dyDescent="0.2">
      <c r="B104" s="19" t="s">
        <v>197</v>
      </c>
      <c r="C104" s="211">
        <v>5.3</v>
      </c>
      <c r="D104" s="212">
        <v>-7.5</v>
      </c>
      <c r="E104" s="117"/>
      <c r="F104" s="211">
        <v>-2.2999999999999998</v>
      </c>
      <c r="G104" s="212">
        <v>-7.5</v>
      </c>
      <c r="H104" s="117">
        <v>-0.7</v>
      </c>
    </row>
    <row r="105" spans="2:8" x14ac:dyDescent="0.2">
      <c r="B105" s="19" t="s">
        <v>159</v>
      </c>
      <c r="C105" s="98">
        <v>14.2</v>
      </c>
      <c r="D105" s="99">
        <v>13.1</v>
      </c>
      <c r="E105" s="117">
        <v>0.08</v>
      </c>
      <c r="F105" s="98">
        <v>55.3</v>
      </c>
      <c r="G105" s="99">
        <v>52.06</v>
      </c>
      <c r="H105" s="117">
        <v>0.06</v>
      </c>
    </row>
    <row r="106" spans="2:8" x14ac:dyDescent="0.2">
      <c r="B106" s="33" t="s">
        <v>125</v>
      </c>
      <c r="C106" s="100">
        <v>-2.7</v>
      </c>
      <c r="D106" s="101">
        <v>-3.3</v>
      </c>
      <c r="E106" s="156">
        <v>-0.18</v>
      </c>
      <c r="F106" s="100">
        <v>-10.9</v>
      </c>
      <c r="G106" s="101">
        <v>-13</v>
      </c>
      <c r="H106" s="156">
        <v>-0.16</v>
      </c>
    </row>
    <row r="107" spans="2:8" ht="13.5" thickBot="1" x14ac:dyDescent="0.25">
      <c r="B107" s="9" t="s">
        <v>126</v>
      </c>
      <c r="C107" s="122">
        <v>11.3</v>
      </c>
      <c r="D107" s="123">
        <v>23.099999999999998</v>
      </c>
      <c r="E107" s="157"/>
      <c r="F107" s="122">
        <v>54.1</v>
      </c>
      <c r="G107" s="123">
        <v>49.620000000000005</v>
      </c>
      <c r="H107" s="157"/>
    </row>
    <row r="108" spans="2:8" x14ac:dyDescent="0.2">
      <c r="B108" s="39"/>
      <c r="C108" s="158"/>
      <c r="D108" s="159"/>
      <c r="E108" s="160"/>
      <c r="F108" s="158"/>
      <c r="G108" s="159"/>
      <c r="H108" s="160"/>
    </row>
    <row r="109" spans="2:8" ht="13.5" thickBot="1" x14ac:dyDescent="0.25">
      <c r="B109" s="35" t="s">
        <v>127</v>
      </c>
      <c r="C109" s="161">
        <v>0.05</v>
      </c>
      <c r="D109" s="162">
        <v>0.1</v>
      </c>
      <c r="E109" s="163"/>
      <c r="F109" s="161">
        <v>0.23</v>
      </c>
      <c r="G109" s="164">
        <v>0.21</v>
      </c>
      <c r="H109" s="37"/>
    </row>
    <row r="110" spans="2:8" ht="15" customHeight="1" x14ac:dyDescent="0.2">
      <c r="B110" s="152" t="s">
        <v>185</v>
      </c>
      <c r="C110" s="148"/>
      <c r="D110" s="148"/>
      <c r="E110" s="148"/>
      <c r="F110" s="149"/>
      <c r="G110" s="149"/>
    </row>
    <row r="112" spans="2:8" ht="13.5" thickBot="1" x14ac:dyDescent="0.25">
      <c r="B112" s="169" t="s">
        <v>154</v>
      </c>
    </row>
    <row r="113" spans="2:8" ht="30" customHeight="1" thickBot="1" x14ac:dyDescent="0.25">
      <c r="B113" s="84" t="s">
        <v>152</v>
      </c>
      <c r="C113" s="255">
        <v>42735</v>
      </c>
      <c r="D113" s="256"/>
      <c r="E113" s="257">
        <v>42369</v>
      </c>
      <c r="F113" s="258"/>
      <c r="G113" s="259" t="s">
        <v>102</v>
      </c>
      <c r="H113" s="259"/>
    </row>
    <row r="114" spans="2:8" x14ac:dyDescent="0.2">
      <c r="B114" s="228" t="s">
        <v>176</v>
      </c>
      <c r="C114" s="260">
        <v>70</v>
      </c>
      <c r="D114" s="260"/>
      <c r="E114" s="248">
        <v>53.8</v>
      </c>
      <c r="F114" s="248"/>
      <c r="G114" s="248">
        <v>16.2</v>
      </c>
      <c r="H114" s="248"/>
    </row>
    <row r="115" spans="2:8" x14ac:dyDescent="0.2">
      <c r="B115" s="231" t="s">
        <v>187</v>
      </c>
      <c r="C115" s="207"/>
      <c r="D115" s="207">
        <v>58.6</v>
      </c>
      <c r="E115" s="243"/>
      <c r="F115" s="243">
        <v>22.6</v>
      </c>
      <c r="G115" s="249">
        <v>36</v>
      </c>
      <c r="H115" s="249"/>
    </row>
    <row r="116" spans="2:8" x14ac:dyDescent="0.2">
      <c r="B116" s="232" t="s">
        <v>186</v>
      </c>
      <c r="C116" s="261">
        <v>11.4</v>
      </c>
      <c r="D116" s="261"/>
      <c r="E116" s="250">
        <v>31.2</v>
      </c>
      <c r="F116" s="250"/>
      <c r="G116" s="250">
        <v>-19.8</v>
      </c>
      <c r="H116" s="250"/>
    </row>
    <row r="117" spans="2:8" x14ac:dyDescent="0.2">
      <c r="B117" s="229" t="s">
        <v>93</v>
      </c>
      <c r="C117" s="263">
        <v>1.7</v>
      </c>
      <c r="D117" s="263"/>
      <c r="E117" s="251">
        <v>2.7</v>
      </c>
      <c r="F117" s="251"/>
      <c r="G117" s="251">
        <v>-1</v>
      </c>
      <c r="H117" s="251"/>
    </row>
    <row r="118" spans="2:8" x14ac:dyDescent="0.2">
      <c r="B118" s="230" t="s">
        <v>115</v>
      </c>
      <c r="C118" s="264">
        <v>132.69999999999999</v>
      </c>
      <c r="D118" s="264"/>
      <c r="E118" s="252">
        <v>130.4</v>
      </c>
      <c r="F118" s="252"/>
      <c r="G118" s="252">
        <v>2.2999999999999998</v>
      </c>
      <c r="H118" s="252"/>
    </row>
    <row r="119" spans="2:8" ht="13.5" thickBot="1" x14ac:dyDescent="0.25">
      <c r="B119" s="9" t="s">
        <v>155</v>
      </c>
      <c r="C119" s="262">
        <v>204.39999999999998</v>
      </c>
      <c r="D119" s="262"/>
      <c r="E119" s="247">
        <v>186.9</v>
      </c>
      <c r="F119" s="247"/>
      <c r="G119" s="247">
        <v>17.5</v>
      </c>
      <c r="H119" s="247"/>
    </row>
    <row r="120" spans="2:8" ht="15" customHeight="1" x14ac:dyDescent="0.2">
      <c r="B120" s="152" t="s">
        <v>198</v>
      </c>
      <c r="C120" s="148"/>
      <c r="D120" s="148"/>
      <c r="E120" s="148"/>
      <c r="F120" s="149"/>
      <c r="G120" s="149"/>
    </row>
  </sheetData>
  <mergeCells count="22">
    <mergeCell ref="C114:D114"/>
    <mergeCell ref="E114:F114"/>
    <mergeCell ref="C116:D116"/>
    <mergeCell ref="E116:F116"/>
    <mergeCell ref="C119:D119"/>
    <mergeCell ref="E119:F119"/>
    <mergeCell ref="C117:D117"/>
    <mergeCell ref="E117:F117"/>
    <mergeCell ref="C118:D118"/>
    <mergeCell ref="E118:F118"/>
    <mergeCell ref="D78:E78"/>
    <mergeCell ref="G78:H78"/>
    <mergeCell ref="B87:H87"/>
    <mergeCell ref="C113:D113"/>
    <mergeCell ref="E113:F113"/>
    <mergeCell ref="G113:H113"/>
    <mergeCell ref="G119:H119"/>
    <mergeCell ref="G114:H114"/>
    <mergeCell ref="G115:H115"/>
    <mergeCell ref="G116:H116"/>
    <mergeCell ref="G117:H117"/>
    <mergeCell ref="G118:H1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48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8"/>
  <sheetViews>
    <sheetView showGridLines="0" zoomScale="115" zoomScaleNormal="11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5" t="s">
        <v>25</v>
      </c>
      <c r="C2" s="1"/>
      <c r="D2" s="1"/>
      <c r="E2" s="1"/>
      <c r="F2" s="1"/>
    </row>
    <row r="3" spans="2:7" x14ac:dyDescent="0.2">
      <c r="B3" s="14" t="s">
        <v>160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4" customFormat="1" ht="30" customHeight="1" thickBot="1" x14ac:dyDescent="0.25">
      <c r="B5" s="72" t="s">
        <v>195</v>
      </c>
      <c r="C5" s="126" t="s">
        <v>166</v>
      </c>
      <c r="D5" s="31" t="s">
        <v>156</v>
      </c>
      <c r="E5" s="126" t="s">
        <v>167</v>
      </c>
      <c r="F5" s="31" t="s">
        <v>158</v>
      </c>
      <c r="G5"/>
    </row>
    <row r="6" spans="2:7" x14ac:dyDescent="0.2">
      <c r="B6" s="39" t="s">
        <v>13</v>
      </c>
      <c r="C6" s="41">
        <v>265618</v>
      </c>
      <c r="D6" s="40">
        <v>282488</v>
      </c>
      <c r="E6" s="41">
        <v>987329</v>
      </c>
      <c r="F6" s="42">
        <v>1006607</v>
      </c>
    </row>
    <row r="7" spans="2:7" x14ac:dyDescent="0.2">
      <c r="B7" s="33" t="s">
        <v>88</v>
      </c>
      <c r="C7" s="18">
        <v>112594</v>
      </c>
      <c r="D7" s="17">
        <v>143523</v>
      </c>
      <c r="E7" s="18">
        <v>421101</v>
      </c>
      <c r="F7" s="43">
        <v>488080</v>
      </c>
    </row>
    <row r="8" spans="2:7" ht="13.5" thickBot="1" x14ac:dyDescent="0.25">
      <c r="B8" s="9" t="s">
        <v>0</v>
      </c>
      <c r="C8" s="11">
        <v>153024</v>
      </c>
      <c r="D8" s="10">
        <v>138965</v>
      </c>
      <c r="E8" s="11">
        <v>566228</v>
      </c>
      <c r="F8" s="44">
        <v>518527</v>
      </c>
    </row>
    <row r="9" spans="2:7" x14ac:dyDescent="0.2">
      <c r="B9" s="21"/>
      <c r="C9" s="23"/>
      <c r="D9" s="22"/>
      <c r="E9" s="23"/>
      <c r="F9" s="38"/>
    </row>
    <row r="10" spans="2:7" x14ac:dyDescent="0.2">
      <c r="B10" s="19" t="s">
        <v>1</v>
      </c>
      <c r="C10" s="23">
        <v>49585</v>
      </c>
      <c r="D10" s="22">
        <v>46807</v>
      </c>
      <c r="E10" s="23">
        <v>190473</v>
      </c>
      <c r="F10" s="38">
        <v>185443</v>
      </c>
    </row>
    <row r="11" spans="2:7" x14ac:dyDescent="0.2">
      <c r="B11" s="19" t="s">
        <v>2</v>
      </c>
      <c r="C11" s="23">
        <v>27222</v>
      </c>
      <c r="D11" s="22">
        <v>19939</v>
      </c>
      <c r="E11" s="23">
        <v>91526</v>
      </c>
      <c r="F11" s="38">
        <v>76694</v>
      </c>
    </row>
    <row r="12" spans="2:7" x14ac:dyDescent="0.2">
      <c r="B12" s="19" t="s">
        <v>3</v>
      </c>
      <c r="C12" s="23">
        <v>24847</v>
      </c>
      <c r="D12" s="22">
        <v>25777</v>
      </c>
      <c r="E12" s="23">
        <v>80609</v>
      </c>
      <c r="F12" s="38">
        <v>83438</v>
      </c>
    </row>
    <row r="13" spans="2:7" x14ac:dyDescent="0.2">
      <c r="B13" s="33" t="s">
        <v>4</v>
      </c>
      <c r="C13" s="18">
        <v>51868</v>
      </c>
      <c r="D13" s="17">
        <v>46239</v>
      </c>
      <c r="E13" s="18">
        <v>194726</v>
      </c>
      <c r="F13" s="17">
        <v>172352</v>
      </c>
    </row>
    <row r="14" spans="2:7" x14ac:dyDescent="0.2">
      <c r="B14" s="8" t="s">
        <v>5</v>
      </c>
      <c r="C14" s="13">
        <v>153522</v>
      </c>
      <c r="D14" s="12">
        <v>138762</v>
      </c>
      <c r="E14" s="13">
        <v>557334</v>
      </c>
      <c r="F14" s="12">
        <v>517927</v>
      </c>
    </row>
    <row r="15" spans="2:7" x14ac:dyDescent="0.2">
      <c r="B15" s="33"/>
      <c r="C15" s="18"/>
      <c r="D15" s="17"/>
      <c r="E15" s="18"/>
      <c r="F15" s="43"/>
    </row>
    <row r="16" spans="2:7" ht="13.5" thickBot="1" x14ac:dyDescent="0.25">
      <c r="B16" s="9" t="s">
        <v>6</v>
      </c>
      <c r="C16" s="11">
        <v>-498</v>
      </c>
      <c r="D16" s="10">
        <v>203</v>
      </c>
      <c r="E16" s="11">
        <v>8894</v>
      </c>
      <c r="F16" s="44">
        <v>600</v>
      </c>
    </row>
    <row r="17" spans="2:6" x14ac:dyDescent="0.2">
      <c r="B17" s="21"/>
      <c r="C17" s="23"/>
      <c r="D17" s="22"/>
      <c r="E17" s="23"/>
      <c r="F17" s="38"/>
    </row>
    <row r="18" spans="2:6" x14ac:dyDescent="0.2">
      <c r="B18" s="19" t="s">
        <v>14</v>
      </c>
      <c r="C18" s="23">
        <v>-285</v>
      </c>
      <c r="D18" s="22">
        <v>-170</v>
      </c>
      <c r="E18" s="23">
        <v>-1371</v>
      </c>
      <c r="F18" s="38">
        <v>-925</v>
      </c>
    </row>
    <row r="19" spans="2:6" x14ac:dyDescent="0.2">
      <c r="B19" s="19" t="s">
        <v>15</v>
      </c>
      <c r="C19" s="23">
        <v>-2001</v>
      </c>
      <c r="D19" s="22">
        <v>-2437</v>
      </c>
      <c r="E19" s="23">
        <v>-1010</v>
      </c>
      <c r="F19" s="38">
        <v>-7343</v>
      </c>
    </row>
    <row r="20" spans="2:6" x14ac:dyDescent="0.2">
      <c r="B20" s="33" t="s">
        <v>16</v>
      </c>
      <c r="C20" s="18">
        <v>178</v>
      </c>
      <c r="D20" s="17">
        <v>164</v>
      </c>
      <c r="E20" s="18">
        <v>736</v>
      </c>
      <c r="F20" s="43">
        <v>167</v>
      </c>
    </row>
    <row r="21" spans="2:6" ht="13.5" thickBot="1" x14ac:dyDescent="0.25">
      <c r="B21" s="9" t="s">
        <v>7</v>
      </c>
      <c r="C21" s="11">
        <v>-2606</v>
      </c>
      <c r="D21" s="10">
        <v>-2240</v>
      </c>
      <c r="E21" s="11">
        <v>7249</v>
      </c>
      <c r="F21" s="44">
        <v>-7501</v>
      </c>
    </row>
    <row r="22" spans="2:6" x14ac:dyDescent="0.2">
      <c r="B22" s="21"/>
      <c r="C22" s="23"/>
      <c r="D22" s="22"/>
      <c r="E22" s="23"/>
      <c r="F22" s="38"/>
    </row>
    <row r="23" spans="2:6" x14ac:dyDescent="0.2">
      <c r="B23" s="125" t="s">
        <v>143</v>
      </c>
      <c r="C23" s="18">
        <v>-2954</v>
      </c>
      <c r="D23" s="17">
        <v>23179</v>
      </c>
      <c r="E23" s="18">
        <v>4709</v>
      </c>
      <c r="F23" s="43">
        <v>25794</v>
      </c>
    </row>
    <row r="24" spans="2:6" ht="13.5" thickBot="1" x14ac:dyDescent="0.25">
      <c r="B24" s="9" t="s">
        <v>8</v>
      </c>
      <c r="C24" s="11">
        <v>-5560</v>
      </c>
      <c r="D24" s="10">
        <v>20939</v>
      </c>
      <c r="E24" s="11">
        <v>11958</v>
      </c>
      <c r="F24" s="44">
        <v>18293</v>
      </c>
    </row>
    <row r="25" spans="2:6" x14ac:dyDescent="0.2">
      <c r="B25" s="19" t="s">
        <v>17</v>
      </c>
      <c r="C25" s="23"/>
      <c r="D25" s="22"/>
      <c r="E25" s="23"/>
      <c r="F25" s="38"/>
    </row>
    <row r="26" spans="2:6" x14ac:dyDescent="0.2">
      <c r="B26" s="30" t="s">
        <v>19</v>
      </c>
      <c r="C26" s="23">
        <v>-5466</v>
      </c>
      <c r="D26" s="22">
        <v>20824</v>
      </c>
      <c r="E26" s="23">
        <v>11987.19</v>
      </c>
      <c r="F26" s="38">
        <v>18122</v>
      </c>
    </row>
    <row r="27" spans="2:6" x14ac:dyDescent="0.2">
      <c r="B27" s="33" t="s">
        <v>18</v>
      </c>
      <c r="C27" s="18">
        <v>-94</v>
      </c>
      <c r="D27" s="17">
        <v>115</v>
      </c>
      <c r="E27" s="18">
        <v>-29</v>
      </c>
      <c r="F27" s="43">
        <v>171</v>
      </c>
    </row>
    <row r="28" spans="2:6" ht="13.5" thickBot="1" x14ac:dyDescent="0.25">
      <c r="B28" s="9" t="s">
        <v>8</v>
      </c>
      <c r="C28" s="11">
        <v>-5560</v>
      </c>
      <c r="D28" s="10">
        <v>20939</v>
      </c>
      <c r="E28" s="11">
        <v>11958</v>
      </c>
      <c r="F28" s="44">
        <v>18293</v>
      </c>
    </row>
    <row r="29" spans="2:6" x14ac:dyDescent="0.2">
      <c r="B29" s="21"/>
      <c r="C29" s="23"/>
      <c r="D29" s="22"/>
      <c r="E29" s="23"/>
      <c r="F29" s="38"/>
    </row>
    <row r="30" spans="2:6" x14ac:dyDescent="0.2">
      <c r="B30" s="52" t="s">
        <v>26</v>
      </c>
      <c r="C30" s="25">
        <v>232725.32311601701</v>
      </c>
      <c r="D30" s="24">
        <v>230130.69731167</v>
      </c>
      <c r="E30" s="25">
        <v>231743.01080430401</v>
      </c>
      <c r="F30" s="46">
        <v>227771.116682783</v>
      </c>
    </row>
    <row r="31" spans="2:6" x14ac:dyDescent="0.2">
      <c r="B31" s="52" t="s">
        <v>27</v>
      </c>
      <c r="C31" s="25">
        <v>235429.63228110701</v>
      </c>
      <c r="D31" s="24">
        <v>237655.606179664</v>
      </c>
      <c r="E31" s="25">
        <v>234970.397578114</v>
      </c>
      <c r="F31" s="46">
        <v>232377.770686976</v>
      </c>
    </row>
    <row r="32" spans="2:6" x14ac:dyDescent="0.2">
      <c r="B32" s="49"/>
      <c r="C32" s="51"/>
      <c r="D32" s="50"/>
      <c r="E32" s="51"/>
      <c r="F32" s="114"/>
    </row>
    <row r="33" spans="2:6" x14ac:dyDescent="0.2">
      <c r="B33" s="8" t="s">
        <v>89</v>
      </c>
      <c r="C33" s="25"/>
      <c r="D33" s="24"/>
      <c r="E33" s="25"/>
      <c r="F33" s="46"/>
    </row>
    <row r="34" spans="2:6" x14ac:dyDescent="0.2">
      <c r="B34" s="53" t="s">
        <v>84</v>
      </c>
      <c r="C34" s="27">
        <v>-0.02</v>
      </c>
      <c r="D34" s="26">
        <v>0.09</v>
      </c>
      <c r="E34" s="27">
        <v>0.05</v>
      </c>
      <c r="F34" s="115">
        <v>0.08</v>
      </c>
    </row>
    <row r="35" spans="2:6" ht="13.5" thickBot="1" x14ac:dyDescent="0.25">
      <c r="B35" s="54" t="s">
        <v>85</v>
      </c>
      <c r="C35" s="29">
        <v>-0.02</v>
      </c>
      <c r="D35" s="28">
        <v>0.09</v>
      </c>
      <c r="E35" s="29">
        <v>0.05</v>
      </c>
      <c r="F35" s="116">
        <v>0.08</v>
      </c>
    </row>
    <row r="36" spans="2:6" x14ac:dyDescent="0.2">
      <c r="B36" s="1"/>
      <c r="C36" s="1"/>
      <c r="D36" s="1"/>
      <c r="E36" s="1"/>
      <c r="F36" s="1"/>
    </row>
    <row r="38" spans="2:6" x14ac:dyDescent="0.2">
      <c r="C38" s="8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6"/>
  <sheetViews>
    <sheetView showGridLines="0" topLeftCell="A10" zoomScaleNormal="100" zoomScaleSheetLayoutView="70" workbookViewId="0">
      <selection activeCell="E38" sqref="E38"/>
    </sheetView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5" t="s">
        <v>28</v>
      </c>
      <c r="C2" s="15"/>
      <c r="D2" s="15"/>
      <c r="E2" s="1"/>
      <c r="F2" s="1"/>
    </row>
    <row r="3" spans="2:6" x14ac:dyDescent="0.2">
      <c r="B3" s="14" t="s">
        <v>160</v>
      </c>
      <c r="C3" s="14"/>
      <c r="D3" s="14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4" customFormat="1" ht="30" customHeight="1" thickBot="1" x14ac:dyDescent="0.25">
      <c r="B5" s="72" t="s">
        <v>195</v>
      </c>
      <c r="C5" s="72"/>
      <c r="D5" s="72"/>
      <c r="E5" s="127" t="s">
        <v>168</v>
      </c>
      <c r="F5" s="128" t="s">
        <v>157</v>
      </c>
    </row>
    <row r="6" spans="2:6" x14ac:dyDescent="0.2">
      <c r="B6" s="124" t="s">
        <v>31</v>
      </c>
      <c r="C6" s="124"/>
      <c r="D6" s="124"/>
      <c r="E6" s="23">
        <v>400318</v>
      </c>
      <c r="F6" s="38">
        <v>403437</v>
      </c>
    </row>
    <row r="7" spans="2:6" x14ac:dyDescent="0.2">
      <c r="B7" s="124" t="s">
        <v>32</v>
      </c>
      <c r="C7" s="124"/>
      <c r="D7" s="124"/>
      <c r="E7" s="23">
        <v>795771</v>
      </c>
      <c r="F7" s="38">
        <v>810908</v>
      </c>
    </row>
    <row r="8" spans="2:6" x14ac:dyDescent="0.2">
      <c r="B8" s="124" t="s">
        <v>33</v>
      </c>
      <c r="C8" s="124"/>
      <c r="D8" s="124"/>
      <c r="E8" s="23">
        <v>40398</v>
      </c>
      <c r="F8" s="38">
        <v>38869</v>
      </c>
    </row>
    <row r="9" spans="2:6" x14ac:dyDescent="0.2">
      <c r="B9" s="124" t="s">
        <v>34</v>
      </c>
      <c r="C9" s="124"/>
      <c r="D9" s="124"/>
      <c r="E9" s="23">
        <v>12046</v>
      </c>
      <c r="F9" s="38">
        <v>7512</v>
      </c>
    </row>
    <row r="10" spans="2:6" x14ac:dyDescent="0.2">
      <c r="B10" s="125" t="s">
        <v>35</v>
      </c>
      <c r="C10" s="125"/>
      <c r="D10" s="125"/>
      <c r="E10" s="18">
        <v>3941</v>
      </c>
      <c r="F10" s="43">
        <v>3546</v>
      </c>
    </row>
    <row r="11" spans="2:6" ht="13.5" thickBot="1" x14ac:dyDescent="0.25">
      <c r="B11" s="129" t="s">
        <v>42</v>
      </c>
      <c r="C11" s="129"/>
      <c r="D11" s="129"/>
      <c r="E11" s="11">
        <v>1252474</v>
      </c>
      <c r="F11" s="44">
        <v>1264272</v>
      </c>
    </row>
    <row r="12" spans="2:6" x14ac:dyDescent="0.2">
      <c r="B12" s="177"/>
      <c r="C12" s="177"/>
      <c r="D12" s="177"/>
      <c r="E12" s="23"/>
      <c r="F12" s="38"/>
    </row>
    <row r="13" spans="2:6" x14ac:dyDescent="0.2">
      <c r="B13" s="124" t="s">
        <v>37</v>
      </c>
      <c r="C13" s="124"/>
      <c r="D13" s="124"/>
      <c r="E13" s="23">
        <v>54078</v>
      </c>
      <c r="F13" s="38">
        <v>48657</v>
      </c>
    </row>
    <row r="14" spans="2:6" x14ac:dyDescent="0.2">
      <c r="B14" s="124" t="s">
        <v>38</v>
      </c>
      <c r="C14" s="124"/>
      <c r="D14" s="124"/>
      <c r="E14" s="23">
        <v>132424</v>
      </c>
      <c r="F14" s="38">
        <v>138593</v>
      </c>
    </row>
    <row r="15" spans="2:6" x14ac:dyDescent="0.2">
      <c r="B15" s="124" t="s">
        <v>39</v>
      </c>
      <c r="C15" s="124"/>
      <c r="D15" s="124"/>
      <c r="E15" s="23">
        <v>46115</v>
      </c>
      <c r="F15" s="38">
        <v>53533</v>
      </c>
    </row>
    <row r="16" spans="2:6" x14ac:dyDescent="0.2">
      <c r="B16" s="124" t="s">
        <v>40</v>
      </c>
      <c r="C16" s="124"/>
      <c r="D16" s="124"/>
      <c r="E16" s="23">
        <v>1210</v>
      </c>
      <c r="F16" s="38">
        <v>967</v>
      </c>
    </row>
    <row r="17" spans="2:6" x14ac:dyDescent="0.2">
      <c r="B17" s="125" t="s">
        <v>41</v>
      </c>
      <c r="C17" s="125"/>
      <c r="D17" s="125"/>
      <c r="E17" s="18">
        <v>142527</v>
      </c>
      <c r="F17" s="43">
        <v>147565</v>
      </c>
    </row>
    <row r="18" spans="2:6" ht="13.5" thickBot="1" x14ac:dyDescent="0.25">
      <c r="B18" s="129" t="s">
        <v>43</v>
      </c>
      <c r="C18" s="129"/>
      <c r="D18" s="129"/>
      <c r="E18" s="11">
        <v>376354</v>
      </c>
      <c r="F18" s="44">
        <v>389315</v>
      </c>
    </row>
    <row r="19" spans="2:6" x14ac:dyDescent="0.2">
      <c r="B19" s="177"/>
      <c r="C19" s="177"/>
      <c r="D19" s="177"/>
      <c r="E19" s="23"/>
      <c r="F19" s="38"/>
    </row>
    <row r="20" spans="2:6" x14ac:dyDescent="0.2">
      <c r="B20" s="178" t="s">
        <v>44</v>
      </c>
      <c r="C20" s="178"/>
      <c r="D20" s="178"/>
      <c r="E20" s="47">
        <v>1628828</v>
      </c>
      <c r="F20" s="48">
        <v>1653587</v>
      </c>
    </row>
    <row r="21" spans="2:6" x14ac:dyDescent="0.2">
      <c r="B21" s="177"/>
      <c r="C21" s="177"/>
      <c r="D21" s="177"/>
      <c r="E21" s="23"/>
      <c r="F21" s="38"/>
    </row>
    <row r="22" spans="2:6" x14ac:dyDescent="0.2">
      <c r="B22" s="124" t="s">
        <v>46</v>
      </c>
      <c r="C22" s="124"/>
      <c r="D22" s="124"/>
      <c r="E22" s="23">
        <v>46577</v>
      </c>
      <c r="F22" s="38">
        <v>46099</v>
      </c>
    </row>
    <row r="23" spans="2:6" x14ac:dyDescent="0.2">
      <c r="B23" s="124" t="s">
        <v>47</v>
      </c>
      <c r="C23" s="124"/>
      <c r="D23" s="124"/>
      <c r="E23" s="23">
        <v>1051890</v>
      </c>
      <c r="F23" s="38">
        <v>1035451</v>
      </c>
    </row>
    <row r="24" spans="2:6" x14ac:dyDescent="0.2">
      <c r="B24" s="172" t="s">
        <v>48</v>
      </c>
      <c r="C24" s="172"/>
      <c r="D24" s="172"/>
      <c r="E24" s="25">
        <v>234502</v>
      </c>
      <c r="F24" s="46">
        <v>228216</v>
      </c>
    </row>
    <row r="25" spans="2:6" x14ac:dyDescent="0.2">
      <c r="B25" s="125" t="s">
        <v>49</v>
      </c>
      <c r="C25" s="125"/>
      <c r="D25" s="125"/>
      <c r="E25" s="18">
        <v>-338138</v>
      </c>
      <c r="F25" s="43">
        <v>-340956</v>
      </c>
    </row>
    <row r="26" spans="2:6" x14ac:dyDescent="0.2">
      <c r="B26" s="177" t="s">
        <v>51</v>
      </c>
      <c r="C26" s="177"/>
      <c r="D26" s="177"/>
      <c r="E26" s="56">
        <v>994831</v>
      </c>
      <c r="F26" s="57">
        <v>968810</v>
      </c>
    </row>
    <row r="27" spans="2:6" x14ac:dyDescent="0.2">
      <c r="B27" s="125" t="s">
        <v>50</v>
      </c>
      <c r="C27" s="125"/>
      <c r="D27" s="125"/>
      <c r="E27" s="18">
        <v>1906</v>
      </c>
      <c r="F27" s="43">
        <v>1723</v>
      </c>
    </row>
    <row r="28" spans="2:6" ht="13.5" thickBot="1" x14ac:dyDescent="0.25">
      <c r="B28" s="129" t="s">
        <v>52</v>
      </c>
      <c r="C28" s="129"/>
      <c r="D28" s="129"/>
      <c r="E28" s="11">
        <v>996737</v>
      </c>
      <c r="F28" s="44">
        <v>970533</v>
      </c>
    </row>
    <row r="29" spans="2:6" x14ac:dyDescent="0.2">
      <c r="B29" s="177"/>
      <c r="C29" s="177"/>
      <c r="D29" s="177"/>
      <c r="E29" s="23"/>
      <c r="F29" s="38"/>
    </row>
    <row r="30" spans="2:6" x14ac:dyDescent="0.2">
      <c r="B30" s="124" t="s">
        <v>53</v>
      </c>
      <c r="C30" s="124"/>
      <c r="D30" s="124"/>
      <c r="E30" s="23">
        <v>9586</v>
      </c>
      <c r="F30" s="38">
        <v>44254</v>
      </c>
    </row>
    <row r="31" spans="2:6" x14ac:dyDescent="0.2">
      <c r="B31" s="124" t="s">
        <v>54</v>
      </c>
      <c r="C31" s="124"/>
      <c r="D31" s="124"/>
      <c r="E31" s="23">
        <v>97282</v>
      </c>
      <c r="F31" s="38">
        <v>123825</v>
      </c>
    </row>
    <row r="32" spans="2:6" x14ac:dyDescent="0.2">
      <c r="B32" s="124" t="s">
        <v>55</v>
      </c>
      <c r="C32" s="124"/>
      <c r="D32" s="124"/>
      <c r="E32" s="23">
        <v>54406</v>
      </c>
      <c r="F32" s="38">
        <v>35065</v>
      </c>
    </row>
    <row r="33" spans="2:6" x14ac:dyDescent="0.2">
      <c r="B33" s="125" t="s">
        <v>56</v>
      </c>
      <c r="C33" s="125"/>
      <c r="D33" s="125"/>
      <c r="E33" s="18">
        <v>107151</v>
      </c>
      <c r="F33" s="43">
        <v>83726</v>
      </c>
    </row>
    <row r="34" spans="2:6" ht="13.5" thickBot="1" x14ac:dyDescent="0.25">
      <c r="B34" s="129" t="s">
        <v>57</v>
      </c>
      <c r="C34" s="129"/>
      <c r="D34" s="129"/>
      <c r="E34" s="11">
        <v>268425</v>
      </c>
      <c r="F34" s="44">
        <v>286870</v>
      </c>
    </row>
    <row r="35" spans="2:6" x14ac:dyDescent="0.2">
      <c r="B35" s="177"/>
      <c r="C35" s="177"/>
      <c r="D35" s="177"/>
      <c r="E35" s="23"/>
      <c r="F35" s="38"/>
    </row>
    <row r="36" spans="2:6" x14ac:dyDescent="0.2">
      <c r="B36" s="124" t="s">
        <v>53</v>
      </c>
      <c r="C36" s="124"/>
      <c r="D36" s="124"/>
      <c r="E36" s="23">
        <v>0</v>
      </c>
      <c r="F36" s="38">
        <v>4287</v>
      </c>
    </row>
    <row r="37" spans="2:6" x14ac:dyDescent="0.2">
      <c r="B37" s="124" t="s">
        <v>58</v>
      </c>
      <c r="C37" s="124"/>
      <c r="D37" s="124"/>
      <c r="E37" s="23">
        <v>76630</v>
      </c>
      <c r="F37" s="38">
        <v>94951</v>
      </c>
    </row>
    <row r="38" spans="2:6" x14ac:dyDescent="0.2">
      <c r="B38" s="124" t="s">
        <v>169</v>
      </c>
      <c r="C38" s="124"/>
      <c r="D38" s="124"/>
      <c r="E38" s="23">
        <v>1289</v>
      </c>
      <c r="F38" s="38">
        <v>4382</v>
      </c>
    </row>
    <row r="39" spans="2:6" x14ac:dyDescent="0.2">
      <c r="B39" s="124" t="s">
        <v>202</v>
      </c>
      <c r="C39" s="124"/>
      <c r="D39" s="124"/>
      <c r="E39" s="23">
        <v>9383</v>
      </c>
      <c r="F39" s="38">
        <v>13056</v>
      </c>
    </row>
    <row r="40" spans="2:6" x14ac:dyDescent="0.2">
      <c r="B40" s="124" t="s">
        <v>55</v>
      </c>
      <c r="C40" s="124"/>
      <c r="D40" s="124"/>
      <c r="E40" s="23">
        <v>36410</v>
      </c>
      <c r="F40" s="38">
        <v>32573</v>
      </c>
    </row>
    <row r="41" spans="2:6" x14ac:dyDescent="0.2">
      <c r="B41" s="124" t="s">
        <v>56</v>
      </c>
      <c r="C41" s="124"/>
      <c r="D41" s="124"/>
      <c r="E41" s="23">
        <v>97256</v>
      </c>
      <c r="F41" s="38">
        <v>103147</v>
      </c>
    </row>
    <row r="42" spans="2:6" x14ac:dyDescent="0.2">
      <c r="B42" s="125" t="s">
        <v>103</v>
      </c>
      <c r="C42" s="125"/>
      <c r="D42" s="125"/>
      <c r="E42" s="18">
        <v>142698</v>
      </c>
      <c r="F42" s="43">
        <v>143788</v>
      </c>
    </row>
    <row r="43" spans="2:6" ht="13.5" thickBot="1" x14ac:dyDescent="0.25">
      <c r="B43" s="129" t="s">
        <v>59</v>
      </c>
      <c r="C43" s="129"/>
      <c r="D43" s="129"/>
      <c r="E43" s="11">
        <v>363666</v>
      </c>
      <c r="F43" s="44">
        <v>396184</v>
      </c>
    </row>
    <row r="44" spans="2:6" x14ac:dyDescent="0.2">
      <c r="B44" s="177"/>
      <c r="C44" s="177"/>
      <c r="D44" s="177"/>
      <c r="E44" s="23"/>
      <c r="F44" s="38"/>
    </row>
    <row r="45" spans="2:6" x14ac:dyDescent="0.2">
      <c r="B45" s="178" t="s">
        <v>60</v>
      </c>
      <c r="C45" s="178"/>
      <c r="D45" s="178"/>
      <c r="E45" s="47">
        <v>1628828</v>
      </c>
      <c r="F45" s="48">
        <v>1653587</v>
      </c>
    </row>
    <row r="46" spans="2:6" x14ac:dyDescent="0.2">
      <c r="B46" s="1"/>
      <c r="C46" s="1"/>
      <c r="D46" s="1"/>
      <c r="E46" s="1"/>
      <c r="F46" s="1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1"/>
  <sheetViews>
    <sheetView showGridLines="0" zoomScaleNormal="100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61</v>
      </c>
      <c r="C2" s="1"/>
      <c r="D2" s="1"/>
      <c r="E2" s="1"/>
      <c r="F2" s="1"/>
      <c r="G2" s="1"/>
      <c r="H2" s="1"/>
    </row>
    <row r="3" spans="2:9" x14ac:dyDescent="0.2">
      <c r="B3" s="14" t="s">
        <v>160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30" customHeight="1" thickBot="1" x14ac:dyDescent="0.25">
      <c r="B5" s="72" t="s">
        <v>195</v>
      </c>
      <c r="C5" s="5"/>
      <c r="D5" s="5"/>
      <c r="E5" s="126" t="s">
        <v>170</v>
      </c>
      <c r="F5" s="31" t="s">
        <v>156</v>
      </c>
      <c r="G5" s="126" t="s">
        <v>167</v>
      </c>
      <c r="H5" s="31" t="s">
        <v>158</v>
      </c>
      <c r="I5"/>
    </row>
    <row r="6" spans="2:9" x14ac:dyDescent="0.2">
      <c r="B6" s="186" t="s">
        <v>62</v>
      </c>
      <c r="C6" s="187"/>
      <c r="D6" s="187"/>
      <c r="E6" s="188">
        <v>-498</v>
      </c>
      <c r="F6" s="187">
        <v>203</v>
      </c>
      <c r="G6" s="23">
        <v>8894</v>
      </c>
      <c r="H6" s="38">
        <v>600</v>
      </c>
    </row>
    <row r="7" spans="2:9" x14ac:dyDescent="0.2">
      <c r="B7" s="186"/>
      <c r="C7" s="187"/>
      <c r="D7" s="187"/>
      <c r="E7" s="188"/>
      <c r="F7" s="187"/>
      <c r="G7" s="23"/>
      <c r="H7" s="38"/>
    </row>
    <row r="8" spans="2:9" x14ac:dyDescent="0.2">
      <c r="B8" s="206" t="s">
        <v>199</v>
      </c>
      <c r="C8" s="187"/>
      <c r="D8" s="187"/>
      <c r="E8" s="188">
        <v>2794</v>
      </c>
      <c r="F8" s="187">
        <v>278</v>
      </c>
      <c r="G8" s="23">
        <v>1235</v>
      </c>
      <c r="H8" s="38">
        <v>-2364</v>
      </c>
    </row>
    <row r="9" spans="2:9" x14ac:dyDescent="0.2">
      <c r="B9" s="186" t="s">
        <v>63</v>
      </c>
      <c r="C9" s="187"/>
      <c r="D9" s="187"/>
      <c r="E9" s="188">
        <v>39052</v>
      </c>
      <c r="F9" s="187">
        <v>41536</v>
      </c>
      <c r="G9" s="23">
        <v>132003</v>
      </c>
      <c r="H9" s="38">
        <v>123096</v>
      </c>
    </row>
    <row r="10" spans="2:9" x14ac:dyDescent="0.2">
      <c r="B10" s="186" t="s">
        <v>64</v>
      </c>
      <c r="C10" s="187"/>
      <c r="D10" s="187"/>
      <c r="E10" s="188">
        <v>10483</v>
      </c>
      <c r="F10" s="187">
        <v>-9311</v>
      </c>
      <c r="G10" s="23">
        <v>9649</v>
      </c>
      <c r="H10" s="38">
        <v>-15386</v>
      </c>
    </row>
    <row r="11" spans="2:9" x14ac:dyDescent="0.2">
      <c r="B11" s="186" t="s">
        <v>65</v>
      </c>
      <c r="C11" s="187"/>
      <c r="D11" s="187"/>
      <c r="E11" s="188">
        <v>525</v>
      </c>
      <c r="F11" s="187">
        <v>1046</v>
      </c>
      <c r="G11" s="23">
        <v>3275</v>
      </c>
      <c r="H11" s="38">
        <v>3788</v>
      </c>
    </row>
    <row r="12" spans="2:9" x14ac:dyDescent="0.2">
      <c r="B12" s="186" t="s">
        <v>66</v>
      </c>
      <c r="C12" s="187"/>
      <c r="D12" s="187"/>
      <c r="E12" s="188"/>
      <c r="F12" s="187"/>
      <c r="G12" s="23"/>
      <c r="H12" s="38"/>
    </row>
    <row r="13" spans="2:9" x14ac:dyDescent="0.2">
      <c r="B13" s="189" t="s">
        <v>67</v>
      </c>
      <c r="C13" s="187"/>
      <c r="D13" s="187"/>
      <c r="E13" s="188">
        <v>6830</v>
      </c>
      <c r="F13" s="187">
        <v>8968</v>
      </c>
      <c r="G13" s="23">
        <v>-5817</v>
      </c>
      <c r="H13" s="38">
        <v>2468</v>
      </c>
    </row>
    <row r="14" spans="2:9" x14ac:dyDescent="0.2">
      <c r="B14" s="189" t="s">
        <v>68</v>
      </c>
      <c r="C14" s="187"/>
      <c r="D14" s="187"/>
      <c r="E14" s="188">
        <v>42063</v>
      </c>
      <c r="F14" s="187">
        <v>17257</v>
      </c>
      <c r="G14" s="23">
        <v>14183</v>
      </c>
      <c r="H14" s="38">
        <v>-18038</v>
      </c>
    </row>
    <row r="15" spans="2:9" ht="14.25" x14ac:dyDescent="0.2">
      <c r="B15" s="190" t="s">
        <v>99</v>
      </c>
      <c r="C15" s="191"/>
      <c r="D15" s="191"/>
      <c r="E15" s="192">
        <v>-22325</v>
      </c>
      <c r="F15" s="193">
        <v>-1645</v>
      </c>
      <c r="G15" s="18">
        <v>-5301</v>
      </c>
      <c r="H15" s="43">
        <v>29115</v>
      </c>
    </row>
    <row r="16" spans="2:9" ht="13.5" thickBot="1" x14ac:dyDescent="0.25">
      <c r="B16" s="194" t="s">
        <v>71</v>
      </c>
      <c r="C16" s="195"/>
      <c r="D16" s="195"/>
      <c r="E16" s="196">
        <v>78924</v>
      </c>
      <c r="F16" s="195">
        <v>58332</v>
      </c>
      <c r="G16" s="11">
        <v>158121</v>
      </c>
      <c r="H16" s="44">
        <v>123279</v>
      </c>
    </row>
    <row r="17" spans="2:8" x14ac:dyDescent="0.2">
      <c r="B17" s="197"/>
      <c r="C17" s="187"/>
      <c r="D17" s="187"/>
      <c r="E17" s="188"/>
      <c r="F17" s="187"/>
      <c r="G17" s="23"/>
      <c r="H17" s="38"/>
    </row>
    <row r="18" spans="2:8" x14ac:dyDescent="0.2">
      <c r="B18" s="186" t="s">
        <v>69</v>
      </c>
      <c r="C18" s="187"/>
      <c r="D18" s="187"/>
      <c r="E18" s="188">
        <v>57</v>
      </c>
      <c r="F18" s="187">
        <v>112</v>
      </c>
      <c r="G18" s="23">
        <v>185</v>
      </c>
      <c r="H18" s="38">
        <v>504</v>
      </c>
    </row>
    <row r="19" spans="2:8" x14ac:dyDescent="0.2">
      <c r="B19" s="186" t="s">
        <v>106</v>
      </c>
      <c r="C19" s="187"/>
      <c r="D19" s="187"/>
      <c r="E19" s="188">
        <v>-261</v>
      </c>
      <c r="F19" s="187">
        <v>-57</v>
      </c>
      <c r="G19" s="23">
        <v>-1227</v>
      </c>
      <c r="H19" s="38">
        <v>-958</v>
      </c>
    </row>
    <row r="20" spans="2:8" x14ac:dyDescent="0.2">
      <c r="B20" s="198" t="s">
        <v>138</v>
      </c>
      <c r="C20" s="191"/>
      <c r="D20" s="191"/>
      <c r="E20" s="192">
        <v>-3046</v>
      </c>
      <c r="F20" s="193">
        <v>-830</v>
      </c>
      <c r="G20" s="18">
        <v>-12762</v>
      </c>
      <c r="H20" s="43">
        <v>-4050</v>
      </c>
    </row>
    <row r="21" spans="2:8" ht="13.5" thickBot="1" x14ac:dyDescent="0.25">
      <c r="B21" s="194" t="s">
        <v>70</v>
      </c>
      <c r="C21" s="195"/>
      <c r="D21" s="195"/>
      <c r="E21" s="196">
        <v>75674</v>
      </c>
      <c r="F21" s="195">
        <v>57557</v>
      </c>
      <c r="G21" s="11">
        <v>144317</v>
      </c>
      <c r="H21" s="44">
        <v>118775</v>
      </c>
    </row>
    <row r="22" spans="2:8" x14ac:dyDescent="0.2">
      <c r="B22" s="197"/>
      <c r="C22" s="187"/>
      <c r="D22" s="187"/>
      <c r="E22" s="188"/>
      <c r="F22" s="187"/>
      <c r="G22" s="23"/>
      <c r="H22" s="38"/>
    </row>
    <row r="23" spans="2:8" x14ac:dyDescent="0.2">
      <c r="B23" s="186" t="s">
        <v>72</v>
      </c>
      <c r="C23" s="187"/>
      <c r="D23" s="187"/>
      <c r="E23" s="188">
        <v>-21973</v>
      </c>
      <c r="F23" s="187">
        <v>-22889</v>
      </c>
      <c r="G23" s="23">
        <v>-96444</v>
      </c>
      <c r="H23" s="38">
        <v>-87169</v>
      </c>
    </row>
    <row r="24" spans="2:8" x14ac:dyDescent="0.2">
      <c r="B24" s="186" t="s">
        <v>73</v>
      </c>
      <c r="C24" s="187"/>
      <c r="D24" s="187"/>
      <c r="E24" s="188">
        <v>-4439</v>
      </c>
      <c r="F24" s="187">
        <v>-4018</v>
      </c>
      <c r="G24" s="23">
        <v>-21141</v>
      </c>
      <c r="H24" s="38">
        <v>-21577</v>
      </c>
    </row>
    <row r="25" spans="2:8" x14ac:dyDescent="0.2">
      <c r="B25" s="206" t="s">
        <v>203</v>
      </c>
      <c r="C25" s="187"/>
      <c r="D25" s="187"/>
      <c r="E25" s="188">
        <v>0</v>
      </c>
      <c r="F25" s="187">
        <v>-28175</v>
      </c>
      <c r="G25" s="23">
        <v>-2331</v>
      </c>
      <c r="H25" s="38">
        <v>-45636</v>
      </c>
    </row>
    <row r="26" spans="2:8" x14ac:dyDescent="0.2">
      <c r="B26" s="198" t="s">
        <v>204</v>
      </c>
      <c r="C26" s="191"/>
      <c r="D26" s="191"/>
      <c r="E26" s="192">
        <v>60</v>
      </c>
      <c r="F26" s="193">
        <v>62</v>
      </c>
      <c r="G26" s="18">
        <v>190</v>
      </c>
      <c r="H26" s="43">
        <v>167</v>
      </c>
    </row>
    <row r="27" spans="2:8" ht="13.5" thickBot="1" x14ac:dyDescent="0.25">
      <c r="B27" s="194" t="s">
        <v>91</v>
      </c>
      <c r="C27" s="195"/>
      <c r="D27" s="195"/>
      <c r="E27" s="196">
        <v>-26352</v>
      </c>
      <c r="F27" s="195">
        <v>-55020</v>
      </c>
      <c r="G27" s="11">
        <v>-119726</v>
      </c>
      <c r="H27" s="44">
        <v>-154215</v>
      </c>
    </row>
    <row r="28" spans="2:8" x14ac:dyDescent="0.2">
      <c r="B28" s="197"/>
      <c r="C28" s="187"/>
      <c r="D28" s="187"/>
      <c r="E28" s="188"/>
      <c r="F28" s="187"/>
      <c r="G28" s="23"/>
      <c r="H28" s="38"/>
    </row>
    <row r="29" spans="2:8" x14ac:dyDescent="0.2">
      <c r="B29" s="206" t="s">
        <v>140</v>
      </c>
      <c r="C29" s="187"/>
      <c r="D29" s="187"/>
      <c r="E29" s="188">
        <v>-38000</v>
      </c>
      <c r="F29" s="187">
        <v>14999.999999999998</v>
      </c>
      <c r="G29" s="23">
        <v>-35000</v>
      </c>
      <c r="H29" s="38">
        <v>-5000.0000000000018</v>
      </c>
    </row>
    <row r="30" spans="2:8" x14ac:dyDescent="0.2">
      <c r="B30" s="206" t="s">
        <v>205</v>
      </c>
      <c r="C30" s="187"/>
      <c r="D30" s="187"/>
      <c r="E30" s="188">
        <v>0</v>
      </c>
      <c r="F30" s="187">
        <v>0</v>
      </c>
      <c r="G30" s="23">
        <v>-4287</v>
      </c>
      <c r="H30" s="38">
        <v>0</v>
      </c>
    </row>
    <row r="31" spans="2:8" x14ac:dyDescent="0.2">
      <c r="B31" s="206" t="s">
        <v>139</v>
      </c>
      <c r="C31" s="187"/>
      <c r="D31" s="187"/>
      <c r="E31" s="188">
        <v>0</v>
      </c>
      <c r="F31" s="187">
        <v>0</v>
      </c>
      <c r="G31" s="23">
        <v>-98</v>
      </c>
      <c r="H31" s="38">
        <v>-126</v>
      </c>
    </row>
    <row r="32" spans="2:8" x14ac:dyDescent="0.2">
      <c r="B32" s="206" t="s">
        <v>171</v>
      </c>
      <c r="C32" s="187"/>
      <c r="D32" s="187"/>
      <c r="E32" s="188">
        <v>0</v>
      </c>
      <c r="F32" s="187">
        <v>0</v>
      </c>
      <c r="G32" s="23">
        <v>-138</v>
      </c>
      <c r="H32" s="38">
        <v>0</v>
      </c>
    </row>
    <row r="33" spans="2:8" x14ac:dyDescent="0.2">
      <c r="B33" s="198" t="s">
        <v>74</v>
      </c>
      <c r="C33" s="191"/>
      <c r="D33" s="191"/>
      <c r="E33" s="192">
        <v>1116</v>
      </c>
      <c r="F33" s="193">
        <v>4484</v>
      </c>
      <c r="G33" s="18">
        <v>10039</v>
      </c>
      <c r="H33" s="43">
        <v>34397</v>
      </c>
    </row>
    <row r="34" spans="2:8" ht="13.5" thickBot="1" x14ac:dyDescent="0.25">
      <c r="B34" s="194" t="s">
        <v>92</v>
      </c>
      <c r="C34" s="195"/>
      <c r="D34" s="195"/>
      <c r="E34" s="196">
        <v>-36884</v>
      </c>
      <c r="F34" s="195">
        <v>19484</v>
      </c>
      <c r="G34" s="11">
        <v>-29484</v>
      </c>
      <c r="H34" s="44">
        <v>29271</v>
      </c>
    </row>
    <row r="35" spans="2:8" x14ac:dyDescent="0.2">
      <c r="B35" s="197"/>
      <c r="C35" s="187"/>
      <c r="D35" s="187"/>
      <c r="E35" s="188"/>
      <c r="F35" s="187"/>
      <c r="G35" s="23"/>
      <c r="H35" s="38"/>
    </row>
    <row r="36" spans="2:8" x14ac:dyDescent="0.2">
      <c r="B36" s="199" t="s">
        <v>207</v>
      </c>
      <c r="C36" s="200"/>
      <c r="D36" s="200"/>
      <c r="E36" s="201">
        <v>12438</v>
      </c>
      <c r="F36" s="202">
        <v>22021</v>
      </c>
      <c r="G36" s="13">
        <v>-4893</v>
      </c>
      <c r="H36" s="45">
        <v>-6169</v>
      </c>
    </row>
    <row r="37" spans="2:8" x14ac:dyDescent="0.2">
      <c r="B37" s="203" t="s">
        <v>104</v>
      </c>
      <c r="C37" s="200"/>
      <c r="D37" s="200"/>
      <c r="E37" s="204">
        <v>129262</v>
      </c>
      <c r="F37" s="205">
        <v>124427.067</v>
      </c>
      <c r="G37" s="25">
        <v>147565</v>
      </c>
      <c r="H37" s="46">
        <v>152949</v>
      </c>
    </row>
    <row r="38" spans="2:8" x14ac:dyDescent="0.2">
      <c r="B38" s="198" t="s">
        <v>87</v>
      </c>
      <c r="C38" s="191"/>
      <c r="D38" s="191"/>
      <c r="E38" s="192">
        <v>827</v>
      </c>
      <c r="F38" s="193">
        <v>1117</v>
      </c>
      <c r="G38" s="18">
        <v>-145</v>
      </c>
      <c r="H38" s="43">
        <v>785</v>
      </c>
    </row>
    <row r="39" spans="2:8" ht="13.5" thickBot="1" x14ac:dyDescent="0.25">
      <c r="B39" s="194" t="s">
        <v>75</v>
      </c>
      <c r="C39" s="195"/>
      <c r="D39" s="195"/>
      <c r="E39" s="196">
        <v>142527</v>
      </c>
      <c r="F39" s="195">
        <v>147565</v>
      </c>
      <c r="G39" s="11">
        <v>142527</v>
      </c>
      <c r="H39" s="44">
        <v>147565</v>
      </c>
    </row>
    <row r="40" spans="2:8" x14ac:dyDescent="0.2">
      <c r="B40" s="52"/>
      <c r="C40" s="50"/>
    </row>
    <row r="41" spans="2:8" ht="14.25" x14ac:dyDescent="0.2">
      <c r="B41" s="3" t="s">
        <v>208</v>
      </c>
      <c r="C41" s="1"/>
      <c r="D41" s="1"/>
      <c r="E41" s="1"/>
      <c r="F41" s="1"/>
      <c r="G41" s="1"/>
      <c r="H41" s="1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N40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  <col min="12" max="12" width="9.85546875" customWidth="1"/>
  </cols>
  <sheetData>
    <row r="1" spans="1:14" x14ac:dyDescent="0.2">
      <c r="B1" s="1"/>
      <c r="C1" s="1"/>
      <c r="D1" s="1"/>
      <c r="E1" s="1"/>
      <c r="F1" s="1"/>
      <c r="G1" s="1"/>
      <c r="H1" s="1"/>
    </row>
    <row r="2" spans="1:14" ht="20.25" x14ac:dyDescent="0.3">
      <c r="B2" s="15" t="s">
        <v>25</v>
      </c>
      <c r="C2" s="1"/>
      <c r="D2" s="1"/>
      <c r="E2" s="1"/>
      <c r="F2" s="1"/>
      <c r="G2" s="1"/>
      <c r="H2" s="1"/>
    </row>
    <row r="3" spans="1:14" x14ac:dyDescent="0.2">
      <c r="B3" s="14" t="s">
        <v>101</v>
      </c>
      <c r="C3" s="1"/>
      <c r="D3" s="1"/>
      <c r="E3" s="1"/>
      <c r="F3" s="1"/>
      <c r="G3" s="1"/>
      <c r="H3" s="1"/>
    </row>
    <row r="4" spans="1:14" ht="13.5" thickBot="1" x14ac:dyDescent="0.25">
      <c r="B4" s="2"/>
      <c r="C4" s="1"/>
      <c r="D4" s="1"/>
      <c r="E4" s="1"/>
      <c r="F4" s="1"/>
      <c r="G4" s="1"/>
      <c r="H4" s="1"/>
    </row>
    <row r="5" spans="1:14" s="4" customFormat="1" ht="24.75" customHeight="1" thickBot="1" x14ac:dyDescent="0.25">
      <c r="A5"/>
      <c r="B5" s="72" t="s">
        <v>195</v>
      </c>
      <c r="C5" s="5" t="s">
        <v>141</v>
      </c>
      <c r="D5" s="5" t="s">
        <v>144</v>
      </c>
      <c r="E5" s="5" t="s">
        <v>172</v>
      </c>
      <c r="F5" s="210" t="s">
        <v>173</v>
      </c>
      <c r="G5" s="210" t="s">
        <v>174</v>
      </c>
      <c r="H5" s="6" t="s">
        <v>161</v>
      </c>
      <c r="J5" s="113" t="s">
        <v>162</v>
      </c>
      <c r="L5" s="86" t="s">
        <v>145</v>
      </c>
    </row>
    <row r="6" spans="1:14" x14ac:dyDescent="0.2">
      <c r="B6" s="39" t="s">
        <v>13</v>
      </c>
      <c r="C6" s="40">
        <v>254231</v>
      </c>
      <c r="D6" s="40">
        <v>282488</v>
      </c>
      <c r="E6" s="40">
        <v>217155</v>
      </c>
      <c r="F6" s="40">
        <v>265225</v>
      </c>
      <c r="G6" s="40">
        <v>239331</v>
      </c>
      <c r="H6" s="41">
        <f>'2. Cons Stat of Income'!C6</f>
        <v>265618</v>
      </c>
      <c r="J6" s="42">
        <f>'2. Cons Stat of Income'!E6</f>
        <v>987329</v>
      </c>
      <c r="L6" s="87">
        <v>1006607</v>
      </c>
      <c r="N6" s="85"/>
    </row>
    <row r="7" spans="1:14" x14ac:dyDescent="0.2">
      <c r="B7" s="33" t="s">
        <v>88</v>
      </c>
      <c r="C7" s="17">
        <v>119161</v>
      </c>
      <c r="D7" s="17">
        <v>143523</v>
      </c>
      <c r="E7" s="17">
        <v>93850</v>
      </c>
      <c r="F7" s="17">
        <v>119967</v>
      </c>
      <c r="G7" s="17">
        <v>94690</v>
      </c>
      <c r="H7" s="18">
        <f>'2. Cons Stat of Income'!C7</f>
        <v>112594</v>
      </c>
      <c r="J7" s="43">
        <f>'2. Cons Stat of Income'!E7</f>
        <v>421101</v>
      </c>
      <c r="L7" s="88">
        <v>488080</v>
      </c>
      <c r="N7" s="85"/>
    </row>
    <row r="8" spans="1:14" ht="13.5" thickBot="1" x14ac:dyDescent="0.25">
      <c r="B8" s="9" t="s">
        <v>0</v>
      </c>
      <c r="C8" s="10">
        <v>135070</v>
      </c>
      <c r="D8" s="10">
        <v>138965</v>
      </c>
      <c r="E8" s="10">
        <v>123305</v>
      </c>
      <c r="F8" s="10">
        <v>145258</v>
      </c>
      <c r="G8" s="10">
        <v>144641</v>
      </c>
      <c r="H8" s="11">
        <f>'2. Cons Stat of Income'!C8</f>
        <v>153024</v>
      </c>
      <c r="J8" s="44">
        <f>'2. Cons Stat of Income'!E8</f>
        <v>566228</v>
      </c>
      <c r="L8" s="89">
        <v>518527</v>
      </c>
      <c r="N8" s="85"/>
    </row>
    <row r="9" spans="1:14" x14ac:dyDescent="0.2">
      <c r="B9" s="21"/>
      <c r="C9" s="32"/>
      <c r="D9" s="32"/>
      <c r="E9" s="32"/>
      <c r="F9" s="32"/>
      <c r="G9" s="32"/>
      <c r="H9" s="58"/>
      <c r="J9" s="117"/>
      <c r="L9" s="90"/>
      <c r="N9" s="85"/>
    </row>
    <row r="10" spans="1:14" x14ac:dyDescent="0.2">
      <c r="A10" s="73"/>
      <c r="B10" s="19" t="s">
        <v>1</v>
      </c>
      <c r="C10" s="38">
        <v>43275</v>
      </c>
      <c r="D10" s="38">
        <v>46807</v>
      </c>
      <c r="E10" s="38">
        <v>44533</v>
      </c>
      <c r="F10" s="38">
        <v>45675</v>
      </c>
      <c r="G10" s="38">
        <v>50680</v>
      </c>
      <c r="H10" s="23">
        <f>'2. Cons Stat of Income'!C10</f>
        <v>49585</v>
      </c>
      <c r="J10" s="38">
        <f>'2. Cons Stat of Income'!E10</f>
        <v>190473</v>
      </c>
      <c r="L10" s="91">
        <v>185443</v>
      </c>
      <c r="N10" s="85"/>
    </row>
    <row r="11" spans="1:14" x14ac:dyDescent="0.2">
      <c r="B11" s="19" t="s">
        <v>2</v>
      </c>
      <c r="C11" s="38">
        <v>19589</v>
      </c>
      <c r="D11" s="38">
        <v>19939</v>
      </c>
      <c r="E11" s="38">
        <v>20626</v>
      </c>
      <c r="F11" s="38">
        <v>21107</v>
      </c>
      <c r="G11" s="38">
        <v>22571</v>
      </c>
      <c r="H11" s="23">
        <f>'2. Cons Stat of Income'!C11</f>
        <v>27222</v>
      </c>
      <c r="J11" s="38">
        <f>'2. Cons Stat of Income'!E11</f>
        <v>91526</v>
      </c>
      <c r="L11" s="91">
        <v>76694</v>
      </c>
      <c r="N11" s="85"/>
    </row>
    <row r="12" spans="1:14" x14ac:dyDescent="0.2">
      <c r="B12" s="19" t="s">
        <v>3</v>
      </c>
      <c r="C12" s="38">
        <v>22616</v>
      </c>
      <c r="D12" s="38">
        <v>25777</v>
      </c>
      <c r="E12" s="38">
        <v>15058</v>
      </c>
      <c r="F12" s="38">
        <v>21545</v>
      </c>
      <c r="G12" s="38">
        <v>19159</v>
      </c>
      <c r="H12" s="23">
        <f>'2. Cons Stat of Income'!C12</f>
        <v>24847</v>
      </c>
      <c r="J12" s="38">
        <f>'2. Cons Stat of Income'!E12</f>
        <v>80609</v>
      </c>
      <c r="L12" s="91">
        <v>83438</v>
      </c>
      <c r="N12" s="85"/>
    </row>
    <row r="13" spans="1:14" x14ac:dyDescent="0.2">
      <c r="B13" s="33" t="s">
        <v>4</v>
      </c>
      <c r="C13" s="43">
        <v>44703</v>
      </c>
      <c r="D13" s="43">
        <v>46239</v>
      </c>
      <c r="E13" s="43">
        <v>47401</v>
      </c>
      <c r="F13" s="43">
        <v>44179</v>
      </c>
      <c r="G13" s="43">
        <v>51278</v>
      </c>
      <c r="H13" s="18">
        <f>'2. Cons Stat of Income'!C13</f>
        <v>51868</v>
      </c>
      <c r="J13" s="43">
        <f>'2. Cons Stat of Income'!E13</f>
        <v>194726</v>
      </c>
      <c r="L13" s="88">
        <v>172352</v>
      </c>
      <c r="N13" s="85"/>
    </row>
    <row r="14" spans="1:14" x14ac:dyDescent="0.2">
      <c r="B14" s="8" t="s">
        <v>5</v>
      </c>
      <c r="C14" s="12">
        <v>130183</v>
      </c>
      <c r="D14" s="12">
        <v>138762</v>
      </c>
      <c r="E14" s="12">
        <v>127618</v>
      </c>
      <c r="F14" s="12">
        <v>132506</v>
      </c>
      <c r="G14" s="12">
        <v>143688</v>
      </c>
      <c r="H14" s="13">
        <f>'2. Cons Stat of Income'!C14</f>
        <v>153522</v>
      </c>
      <c r="J14" s="45">
        <f>'2. Cons Stat of Income'!E14</f>
        <v>557334</v>
      </c>
      <c r="L14" s="92">
        <v>517927</v>
      </c>
      <c r="N14" s="85"/>
    </row>
    <row r="15" spans="1:14" ht="12.75" customHeight="1" x14ac:dyDescent="0.2">
      <c r="B15" s="7"/>
      <c r="C15" s="17"/>
      <c r="D15" s="17"/>
      <c r="E15" s="17"/>
      <c r="F15" s="17"/>
      <c r="G15" s="17"/>
      <c r="H15" s="18"/>
      <c r="J15" s="43"/>
      <c r="L15" s="88"/>
      <c r="N15" s="85"/>
    </row>
    <row r="16" spans="1:14" ht="13.5" thickBot="1" x14ac:dyDescent="0.25">
      <c r="B16" s="9" t="s">
        <v>108</v>
      </c>
      <c r="C16" s="10">
        <v>4887</v>
      </c>
      <c r="D16" s="10">
        <v>203</v>
      </c>
      <c r="E16" s="10">
        <v>-4313</v>
      </c>
      <c r="F16" s="10">
        <v>12752</v>
      </c>
      <c r="G16" s="10">
        <v>953</v>
      </c>
      <c r="H16" s="11">
        <f>'2. Cons Stat of Income'!C16</f>
        <v>-498</v>
      </c>
      <c r="J16" s="44">
        <f>'2. Cons Stat of Income'!E16</f>
        <v>8894</v>
      </c>
      <c r="L16" s="89">
        <v>600</v>
      </c>
      <c r="N16" s="85"/>
    </row>
    <row r="17" spans="1:14" ht="4.5" customHeight="1" x14ac:dyDescent="0.2">
      <c r="B17" s="8"/>
      <c r="C17" s="12"/>
      <c r="D17" s="12"/>
      <c r="E17" s="12"/>
      <c r="F17" s="12"/>
      <c r="G17" s="12"/>
      <c r="H17" s="13"/>
      <c r="I17" s="133"/>
      <c r="J17" s="45"/>
      <c r="K17" s="133"/>
      <c r="L17" s="92"/>
      <c r="N17" s="85"/>
    </row>
    <row r="18" spans="1:14" x14ac:dyDescent="0.2">
      <c r="B18" s="134" t="s">
        <v>20</v>
      </c>
      <c r="C18" s="135">
        <v>32692</v>
      </c>
      <c r="D18" s="135">
        <v>41739</v>
      </c>
      <c r="E18" s="135">
        <v>25557</v>
      </c>
      <c r="F18" s="135">
        <v>43693</v>
      </c>
      <c r="G18" s="135">
        <v>33093</v>
      </c>
      <c r="H18" s="136">
        <f>H16+'4. Cons Stat of CF'!E9</f>
        <v>38554</v>
      </c>
      <c r="I18" s="137"/>
      <c r="J18" s="138">
        <f>J16+'4. Cons Stat of CF'!G9</f>
        <v>140897</v>
      </c>
      <c r="K18" s="137"/>
      <c r="L18" s="139">
        <v>123696</v>
      </c>
      <c r="N18" s="85"/>
    </row>
    <row r="19" spans="1:14" ht="4.5" customHeight="1" x14ac:dyDescent="0.2">
      <c r="B19" s="21"/>
      <c r="C19" s="22"/>
      <c r="D19" s="22"/>
      <c r="E19" s="22"/>
      <c r="F19" s="22"/>
      <c r="G19" s="22"/>
      <c r="H19" s="23"/>
      <c r="I19" s="133"/>
      <c r="J19" s="38"/>
      <c r="K19" s="133"/>
      <c r="L19" s="91"/>
      <c r="N19" s="85"/>
    </row>
    <row r="20" spans="1:14" x14ac:dyDescent="0.2">
      <c r="B20" s="19" t="s">
        <v>14</v>
      </c>
      <c r="C20" s="22">
        <v>-328</v>
      </c>
      <c r="D20" s="22">
        <v>-170</v>
      </c>
      <c r="E20" s="22">
        <v>-305</v>
      </c>
      <c r="F20" s="22">
        <v>-377</v>
      </c>
      <c r="G20" s="22">
        <v>-404</v>
      </c>
      <c r="H20" s="23">
        <f>'2. Cons Stat of Income'!C18</f>
        <v>-285</v>
      </c>
      <c r="J20" s="38">
        <f>'2. Cons Stat of Income'!E18</f>
        <v>-1371</v>
      </c>
      <c r="L20" s="91">
        <v>-925</v>
      </c>
      <c r="N20" s="85"/>
    </row>
    <row r="21" spans="1:14" x14ac:dyDescent="0.2">
      <c r="B21" s="19" t="s">
        <v>15</v>
      </c>
      <c r="C21" s="22">
        <v>-2633</v>
      </c>
      <c r="D21" s="22">
        <v>-2437</v>
      </c>
      <c r="E21" s="22">
        <v>1711</v>
      </c>
      <c r="F21" s="22">
        <v>-1233</v>
      </c>
      <c r="G21" s="22">
        <v>513</v>
      </c>
      <c r="H21" s="23">
        <f>'2. Cons Stat of Income'!C19</f>
        <v>-2001</v>
      </c>
      <c r="J21" s="38">
        <f>'2. Cons Stat of Income'!E19</f>
        <v>-1010</v>
      </c>
      <c r="L21" s="91">
        <v>-7343</v>
      </c>
      <c r="N21" s="85"/>
    </row>
    <row r="22" spans="1:14" x14ac:dyDescent="0.2">
      <c r="B22" s="33" t="s">
        <v>16</v>
      </c>
      <c r="C22" s="17">
        <v>-210</v>
      </c>
      <c r="D22" s="17">
        <v>164</v>
      </c>
      <c r="E22" s="17">
        <v>327</v>
      </c>
      <c r="F22" s="17">
        <v>134</v>
      </c>
      <c r="G22" s="17">
        <v>97</v>
      </c>
      <c r="H22" s="18">
        <f>'2. Cons Stat of Income'!C20</f>
        <v>178</v>
      </c>
      <c r="J22" s="43">
        <f>'2. Cons Stat of Income'!E20</f>
        <v>736</v>
      </c>
      <c r="L22" s="88">
        <v>167</v>
      </c>
      <c r="N22" s="85"/>
    </row>
    <row r="23" spans="1:14" ht="13.5" thickBot="1" x14ac:dyDescent="0.25">
      <c r="B23" s="9" t="s">
        <v>7</v>
      </c>
      <c r="C23" s="10">
        <v>1716</v>
      </c>
      <c r="D23" s="10">
        <v>-2240</v>
      </c>
      <c r="E23" s="10">
        <v>-2580</v>
      </c>
      <c r="F23" s="10">
        <v>11276</v>
      </c>
      <c r="G23" s="10">
        <v>1159</v>
      </c>
      <c r="H23" s="11">
        <f>'2. Cons Stat of Income'!C21</f>
        <v>-2606</v>
      </c>
      <c r="J23" s="44">
        <f>'2. Cons Stat of Income'!E21</f>
        <v>7249</v>
      </c>
      <c r="L23" s="89">
        <v>-7501</v>
      </c>
      <c r="N23" s="85"/>
    </row>
    <row r="24" spans="1:14" x14ac:dyDescent="0.2">
      <c r="B24" s="21"/>
      <c r="C24" s="22"/>
      <c r="D24" s="22"/>
      <c r="E24" s="22"/>
      <c r="F24" s="22"/>
      <c r="G24" s="22"/>
      <c r="H24" s="23"/>
      <c r="J24" s="38"/>
      <c r="L24" s="91"/>
      <c r="N24" s="85"/>
    </row>
    <row r="25" spans="1:14" x14ac:dyDescent="0.2">
      <c r="B25" s="33" t="s">
        <v>109</v>
      </c>
      <c r="C25" s="17">
        <v>8</v>
      </c>
      <c r="D25" s="17">
        <v>23179</v>
      </c>
      <c r="E25" s="17">
        <v>7346</v>
      </c>
      <c r="F25" s="17">
        <v>911</v>
      </c>
      <c r="G25" s="17">
        <v>-594</v>
      </c>
      <c r="H25" s="18">
        <f>'2. Cons Stat of Income'!C23</f>
        <v>-2954</v>
      </c>
      <c r="J25" s="43">
        <f>'2. Cons Stat of Income'!E23</f>
        <v>4709</v>
      </c>
      <c r="L25" s="88">
        <v>25794</v>
      </c>
      <c r="N25" s="85"/>
    </row>
    <row r="26" spans="1:14" ht="13.5" thickBot="1" x14ac:dyDescent="0.25">
      <c r="B26" s="9" t="s">
        <v>8</v>
      </c>
      <c r="C26" s="10">
        <v>1724</v>
      </c>
      <c r="D26" s="10">
        <v>20939</v>
      </c>
      <c r="E26" s="10">
        <v>4766</v>
      </c>
      <c r="F26" s="10">
        <v>12187</v>
      </c>
      <c r="G26" s="10">
        <v>565</v>
      </c>
      <c r="H26" s="11">
        <f>'2. Cons Stat of Income'!C24</f>
        <v>-5560</v>
      </c>
      <c r="J26" s="44">
        <f>'2. Cons Stat of Income'!E24</f>
        <v>11958</v>
      </c>
      <c r="L26" s="89">
        <v>18293</v>
      </c>
      <c r="N26" s="85"/>
    </row>
    <row r="27" spans="1:14" ht="13.5" thickBot="1" x14ac:dyDescent="0.25">
      <c r="B27" s="21"/>
      <c r="C27" s="22"/>
      <c r="D27" s="22"/>
      <c r="E27" s="22"/>
      <c r="F27" s="22"/>
      <c r="G27" s="22"/>
      <c r="H27" s="23"/>
      <c r="J27" s="38"/>
      <c r="L27" s="91"/>
      <c r="N27" s="85"/>
    </row>
    <row r="28" spans="1:14" x14ac:dyDescent="0.2">
      <c r="B28" s="69" t="s">
        <v>83</v>
      </c>
      <c r="C28" s="71"/>
      <c r="D28" s="71"/>
      <c r="E28" s="71"/>
      <c r="F28" s="71"/>
      <c r="G28" s="71"/>
      <c r="H28" s="70"/>
      <c r="J28" s="110"/>
      <c r="L28" s="93"/>
      <c r="N28" s="85"/>
    </row>
    <row r="29" spans="1:14" s="76" customFormat="1" x14ac:dyDescent="0.2">
      <c r="A29"/>
      <c r="B29" s="19" t="s">
        <v>10</v>
      </c>
      <c r="C29" s="74">
        <v>0.53</v>
      </c>
      <c r="D29" s="74">
        <v>0.49</v>
      </c>
      <c r="E29" s="74">
        <v>0.56999999999999995</v>
      </c>
      <c r="F29" s="74">
        <v>0.54767926865691585</v>
      </c>
      <c r="G29" s="74">
        <v>0.6</v>
      </c>
      <c r="H29" s="75">
        <f>+'1. Key figures table'!C11</f>
        <v>0.57999999999999996</v>
      </c>
      <c r="J29" s="118">
        <f>+'1. Key figures table'!F11</f>
        <v>0.56999999999999995</v>
      </c>
      <c r="L29" s="94">
        <v>0.52</v>
      </c>
      <c r="N29" s="85"/>
    </row>
    <row r="30" spans="1:14" s="76" customFormat="1" x14ac:dyDescent="0.2">
      <c r="B30" s="19" t="s">
        <v>21</v>
      </c>
      <c r="C30" s="118">
        <v>0.13</v>
      </c>
      <c r="D30" s="118">
        <v>0.15</v>
      </c>
      <c r="E30" s="74">
        <v>0.11769012917040823</v>
      </c>
      <c r="F30" s="74">
        <v>4.8079949354680698E-2</v>
      </c>
      <c r="G30" s="74">
        <v>0.13827293580856637</v>
      </c>
      <c r="H30" s="75">
        <f>+'1. Key figures table'!C13</f>
        <v>0.15</v>
      </c>
      <c r="I30" s="140"/>
      <c r="J30" s="118">
        <f>+'1. Key figures table'!F13</f>
        <v>0.14000000000000001</v>
      </c>
      <c r="K30" s="140"/>
      <c r="L30" s="94">
        <v>0.12</v>
      </c>
      <c r="N30" s="85"/>
    </row>
    <row r="31" spans="1:14" s="76" customFormat="1" x14ac:dyDescent="0.2">
      <c r="A31"/>
      <c r="B31" s="19" t="s">
        <v>22</v>
      </c>
      <c r="C31" s="74">
        <v>0.02</v>
      </c>
      <c r="D31" s="74">
        <v>0</v>
      </c>
      <c r="E31" s="74">
        <v>-0.02</v>
      </c>
      <c r="F31" s="74">
        <v>4.8080443275113995E-2</v>
      </c>
      <c r="G31" s="74">
        <v>0</v>
      </c>
      <c r="H31" s="75">
        <f>+'1. Key figures table'!C15</f>
        <v>0</v>
      </c>
      <c r="J31" s="118">
        <f>+'1. Key figures table'!F15</f>
        <v>0.01</v>
      </c>
      <c r="L31" s="94">
        <v>0</v>
      </c>
      <c r="N31" s="85"/>
    </row>
    <row r="32" spans="1:14" s="73" customFormat="1" ht="13.5" thickBot="1" x14ac:dyDescent="0.25">
      <c r="A32"/>
      <c r="B32" s="59"/>
      <c r="C32" s="60"/>
      <c r="D32" s="60"/>
      <c r="E32" s="60"/>
      <c r="F32" s="60"/>
      <c r="G32" s="60"/>
      <c r="H32" s="61"/>
      <c r="J32" s="119"/>
      <c r="L32" s="95"/>
      <c r="N32" s="85"/>
    </row>
    <row r="33" spans="2:14" x14ac:dyDescent="0.2">
      <c r="B33" s="69" t="s">
        <v>9</v>
      </c>
      <c r="C33" s="71"/>
      <c r="D33" s="71"/>
      <c r="E33" s="71"/>
      <c r="F33" s="71"/>
      <c r="G33" s="71"/>
      <c r="H33" s="70"/>
      <c r="J33" s="110"/>
      <c r="L33" s="93"/>
      <c r="N33" s="85"/>
    </row>
    <row r="34" spans="2:14" x14ac:dyDescent="0.2">
      <c r="B34" s="53" t="s">
        <v>11</v>
      </c>
      <c r="C34" s="26">
        <v>0.01</v>
      </c>
      <c r="D34" s="26">
        <v>0.09</v>
      </c>
      <c r="E34" s="26">
        <v>0.02</v>
      </c>
      <c r="F34" s="26">
        <v>0.05</v>
      </c>
      <c r="G34" s="26">
        <v>0</v>
      </c>
      <c r="H34" s="27">
        <f>+'1. Key figures table'!C19</f>
        <v>-0.02</v>
      </c>
      <c r="J34" s="115">
        <f>+'1. Key figures table'!F19</f>
        <v>0.05</v>
      </c>
      <c r="L34" s="96">
        <v>0.08</v>
      </c>
      <c r="N34" s="85"/>
    </row>
    <row r="35" spans="2:14" ht="15" thickBot="1" x14ac:dyDescent="0.25">
      <c r="B35" s="54" t="s">
        <v>12</v>
      </c>
      <c r="C35" s="28">
        <v>0.05</v>
      </c>
      <c r="D35" s="28">
        <v>0.1</v>
      </c>
      <c r="E35" s="28">
        <v>0.03</v>
      </c>
      <c r="F35" s="28">
        <v>0.1</v>
      </c>
      <c r="G35" s="28">
        <v>0.05</v>
      </c>
      <c r="H35" s="29">
        <f>+'1. Key figures table'!C20</f>
        <v>0.05</v>
      </c>
      <c r="J35" s="116">
        <f>+'1. Key figures table'!F20</f>
        <v>0.23</v>
      </c>
      <c r="L35" s="97">
        <v>0.21</v>
      </c>
      <c r="N35" s="85"/>
    </row>
    <row r="36" spans="2:14" x14ac:dyDescent="0.2">
      <c r="B36" s="1"/>
      <c r="C36" s="1"/>
      <c r="D36" s="1"/>
      <c r="E36" s="1"/>
      <c r="F36" s="1"/>
      <c r="G36" s="1"/>
      <c r="H36" s="1"/>
    </row>
    <row r="37" spans="2:14" x14ac:dyDescent="0.2">
      <c r="B37" s="3" t="s">
        <v>209</v>
      </c>
      <c r="C37" s="1"/>
      <c r="D37" s="1"/>
      <c r="E37" s="1"/>
      <c r="F37" s="1"/>
      <c r="G37" s="1"/>
      <c r="H37" s="1"/>
    </row>
    <row r="38" spans="2:14" x14ac:dyDescent="0.2">
      <c r="B38" s="1"/>
      <c r="C38" s="1"/>
      <c r="D38" s="1"/>
      <c r="E38" s="1"/>
      <c r="F38" s="1"/>
      <c r="G38" s="1"/>
      <c r="H38" s="1"/>
    </row>
    <row r="39" spans="2:14" x14ac:dyDescent="0.2">
      <c r="C39" s="105"/>
      <c r="D39" s="105"/>
      <c r="E39" s="105"/>
      <c r="F39" s="105"/>
      <c r="G39" s="105"/>
      <c r="H39" s="105"/>
      <c r="I39" s="105"/>
      <c r="J39" s="105"/>
      <c r="K39" s="105"/>
    </row>
    <row r="40" spans="2:14" x14ac:dyDescent="0.2">
      <c r="C40" s="105"/>
      <c r="D40" s="105"/>
      <c r="E40" s="105"/>
      <c r="F40" s="105"/>
      <c r="G40" s="105"/>
      <c r="H40" s="105"/>
      <c r="I40" s="105"/>
      <c r="J40" s="105"/>
      <c r="K40" s="105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tabSelected="1" zoomScale="85" zoomScaleNormal="85" zoomScaleSheetLayoutView="100" workbookViewId="0">
      <selection activeCell="H19" sqref="H19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/>
      <c r="D1" s="1"/>
      <c r="E1" s="1"/>
      <c r="F1" s="1"/>
      <c r="G1" s="1"/>
      <c r="H1" s="1"/>
    </row>
    <row r="2" spans="2:9" ht="20.25" x14ac:dyDescent="0.3">
      <c r="B2" s="15" t="s">
        <v>28</v>
      </c>
      <c r="C2" s="1"/>
      <c r="D2" s="1"/>
      <c r="E2" s="1"/>
      <c r="F2" s="1"/>
      <c r="G2" s="1"/>
      <c r="H2" s="1"/>
    </row>
    <row r="3" spans="2:9" x14ac:dyDescent="0.2">
      <c r="B3" s="14" t="s">
        <v>101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24.75" customHeight="1" thickBot="1" x14ac:dyDescent="0.25">
      <c r="B5" s="72" t="s">
        <v>195</v>
      </c>
      <c r="C5" s="62">
        <v>42277</v>
      </c>
      <c r="D5" s="62">
        <v>42369</v>
      </c>
      <c r="E5" s="62">
        <v>42460</v>
      </c>
      <c r="F5" s="62">
        <v>42551</v>
      </c>
      <c r="G5" s="62">
        <v>42643</v>
      </c>
      <c r="H5" s="63">
        <v>42735</v>
      </c>
    </row>
    <row r="6" spans="2:9" x14ac:dyDescent="0.2">
      <c r="B6" s="39" t="s">
        <v>29</v>
      </c>
      <c r="C6" s="40"/>
      <c r="D6" s="40"/>
      <c r="E6" s="40"/>
      <c r="F6" s="40"/>
      <c r="G6" s="40"/>
      <c r="H6" s="41"/>
      <c r="I6" s="4"/>
    </row>
    <row r="7" spans="2:9" x14ac:dyDescent="0.2">
      <c r="B7" s="8" t="s">
        <v>30</v>
      </c>
      <c r="C7" s="12"/>
      <c r="D7" s="12"/>
      <c r="E7" s="12"/>
      <c r="F7" s="12"/>
      <c r="G7" s="12"/>
      <c r="H7" s="13"/>
      <c r="I7" s="4"/>
    </row>
    <row r="8" spans="2:9" x14ac:dyDescent="0.2">
      <c r="B8" s="19" t="s">
        <v>31</v>
      </c>
      <c r="C8" s="22">
        <v>381569</v>
      </c>
      <c r="D8" s="22">
        <v>403437</v>
      </c>
      <c r="E8" s="22">
        <v>403529</v>
      </c>
      <c r="F8" s="22">
        <v>400412</v>
      </c>
      <c r="G8" s="22">
        <v>400770</v>
      </c>
      <c r="H8" s="23">
        <f>'3. Cons Balance Sheet'!E6</f>
        <v>400318</v>
      </c>
      <c r="I8" s="4"/>
    </row>
    <row r="9" spans="2:9" x14ac:dyDescent="0.2">
      <c r="B9" s="19" t="s">
        <v>32</v>
      </c>
      <c r="C9" s="22">
        <v>813185</v>
      </c>
      <c r="D9" s="22">
        <v>810908</v>
      </c>
      <c r="E9" s="22">
        <v>806684</v>
      </c>
      <c r="F9" s="22">
        <v>806271</v>
      </c>
      <c r="G9" s="22">
        <v>807112</v>
      </c>
      <c r="H9" s="23">
        <f>'3. Cons Balance Sheet'!E7</f>
        <v>795771</v>
      </c>
      <c r="I9" s="4"/>
    </row>
    <row r="10" spans="2:9" x14ac:dyDescent="0.2">
      <c r="B10" s="33" t="s">
        <v>76</v>
      </c>
      <c r="C10" s="17">
        <f>70703-21620</f>
        <v>49083</v>
      </c>
      <c r="D10" s="17">
        <f>+'3. Cons Balance Sheet'!F9+'3. Cons Balance Sheet'!F10+'3. Cons Balance Sheet'!F8</f>
        <v>49927</v>
      </c>
      <c r="E10" s="17">
        <f>75594-23002</f>
        <v>52592</v>
      </c>
      <c r="F10" s="17">
        <f>80097-27543</f>
        <v>52554</v>
      </c>
      <c r="G10" s="17">
        <f>78534-26716</f>
        <v>51818</v>
      </c>
      <c r="H10" s="18">
        <f>SUM('3. Cons Balance Sheet'!E8:E10)</f>
        <v>56385</v>
      </c>
      <c r="I10" s="4"/>
    </row>
    <row r="11" spans="2:9" ht="13.5" thickBot="1" x14ac:dyDescent="0.25">
      <c r="B11" s="9" t="s">
        <v>42</v>
      </c>
      <c r="C11" s="10">
        <f>SUM(C8:C10)</f>
        <v>1243837</v>
      </c>
      <c r="D11" s="10">
        <f>SUM(D8:D10)</f>
        <v>1264272</v>
      </c>
      <c r="E11" s="10">
        <f t="shared" ref="E11:G11" si="0">SUM(E8:E10)</f>
        <v>1262805</v>
      </c>
      <c r="F11" s="10">
        <f t="shared" si="0"/>
        <v>1259237</v>
      </c>
      <c r="G11" s="10">
        <f t="shared" si="0"/>
        <v>1259700</v>
      </c>
      <c r="H11" s="11">
        <f>'3. Cons Balance Sheet'!E11</f>
        <v>1252474</v>
      </c>
      <c r="I11" s="4"/>
    </row>
    <row r="12" spans="2:9" x14ac:dyDescent="0.2">
      <c r="B12" s="21"/>
      <c r="C12" s="22"/>
      <c r="D12" s="22"/>
      <c r="E12" s="22"/>
      <c r="F12" s="22"/>
      <c r="G12" s="22"/>
      <c r="H12" s="23"/>
      <c r="I12" s="4"/>
    </row>
    <row r="13" spans="2:9" x14ac:dyDescent="0.2">
      <c r="B13" s="21" t="s">
        <v>36</v>
      </c>
      <c r="C13" s="22"/>
      <c r="D13" s="22"/>
      <c r="E13" s="22"/>
      <c r="F13" s="22"/>
      <c r="G13" s="22"/>
      <c r="H13" s="23"/>
      <c r="I13" s="4"/>
    </row>
    <row r="14" spans="2:9" x14ac:dyDescent="0.2">
      <c r="B14" s="19" t="s">
        <v>37</v>
      </c>
      <c r="C14" s="22">
        <v>53848</v>
      </c>
      <c r="D14" s="22">
        <v>48657</v>
      </c>
      <c r="E14" s="22">
        <v>57476</v>
      </c>
      <c r="F14" s="22">
        <v>50955</v>
      </c>
      <c r="G14" s="22">
        <v>60933</v>
      </c>
      <c r="H14" s="23">
        <f>'3. Cons Balance Sheet'!E13</f>
        <v>54078</v>
      </c>
      <c r="I14" s="4"/>
    </row>
    <row r="15" spans="2:9" x14ac:dyDescent="0.2">
      <c r="B15" s="19" t="s">
        <v>77</v>
      </c>
      <c r="C15" s="22">
        <v>200020</v>
      </c>
      <c r="D15" s="22">
        <v>193093</v>
      </c>
      <c r="E15" s="22">
        <v>178152</v>
      </c>
      <c r="F15" s="22">
        <v>233201</v>
      </c>
      <c r="G15" s="22">
        <v>219161</v>
      </c>
      <c r="H15" s="23">
        <f>SUM('3. Cons Balance Sheet'!E14:E16)</f>
        <v>179749</v>
      </c>
      <c r="I15" s="4"/>
    </row>
    <row r="16" spans="2:9" x14ac:dyDescent="0.2">
      <c r="B16" s="33" t="s">
        <v>41</v>
      </c>
      <c r="C16" s="17">
        <v>124427</v>
      </c>
      <c r="D16" s="17">
        <v>147565</v>
      </c>
      <c r="E16" s="17">
        <v>114630</v>
      </c>
      <c r="F16" s="17">
        <v>136391</v>
      </c>
      <c r="G16" s="17">
        <v>129262</v>
      </c>
      <c r="H16" s="18">
        <f>'3. Cons Balance Sheet'!E17</f>
        <v>142527</v>
      </c>
      <c r="I16" s="4"/>
    </row>
    <row r="17" spans="2:9" ht="13.5" thickBot="1" x14ac:dyDescent="0.25">
      <c r="B17" s="9" t="s">
        <v>43</v>
      </c>
      <c r="C17" s="10">
        <v>378295</v>
      </c>
      <c r="D17" s="10">
        <v>389315</v>
      </c>
      <c r="E17" s="10">
        <v>350258</v>
      </c>
      <c r="F17" s="10">
        <v>420547</v>
      </c>
      <c r="G17" s="10">
        <v>409356</v>
      </c>
      <c r="H17" s="11">
        <f>'3. Cons Balance Sheet'!E18</f>
        <v>376354</v>
      </c>
      <c r="I17" s="4"/>
    </row>
    <row r="18" spans="2:9" x14ac:dyDescent="0.2">
      <c r="B18" s="21"/>
      <c r="C18" s="22"/>
      <c r="D18" s="22"/>
      <c r="E18" s="22"/>
      <c r="F18" s="22"/>
      <c r="G18" s="22"/>
      <c r="H18" s="23"/>
      <c r="I18" s="4"/>
    </row>
    <row r="19" spans="2:9" x14ac:dyDescent="0.2">
      <c r="B19" s="55" t="s">
        <v>44</v>
      </c>
      <c r="C19" s="64">
        <f>SUM(C17,C11)</f>
        <v>1622132</v>
      </c>
      <c r="D19" s="64">
        <f>SUM(D17,D11)</f>
        <v>1653587</v>
      </c>
      <c r="E19" s="64">
        <f t="shared" ref="E19:G19" si="1">SUM(E17,E11)</f>
        <v>1613063</v>
      </c>
      <c r="F19" s="64">
        <f t="shared" si="1"/>
        <v>1679784</v>
      </c>
      <c r="G19" s="64">
        <f t="shared" si="1"/>
        <v>1669056</v>
      </c>
      <c r="H19" s="47">
        <f>'3. Cons Balance Sheet'!E20</f>
        <v>1628828</v>
      </c>
      <c r="I19" s="4"/>
    </row>
    <row r="20" spans="2:9" x14ac:dyDescent="0.2">
      <c r="B20" s="65"/>
      <c r="C20" s="12"/>
      <c r="D20" s="12"/>
      <c r="E20" s="12"/>
      <c r="F20" s="12"/>
      <c r="G20" s="12"/>
      <c r="H20" s="13"/>
      <c r="I20" s="4"/>
    </row>
    <row r="21" spans="2:9" x14ac:dyDescent="0.2">
      <c r="B21" s="66" t="s">
        <v>45</v>
      </c>
      <c r="C21" s="17"/>
      <c r="D21" s="17"/>
      <c r="E21" s="17"/>
      <c r="F21" s="17"/>
      <c r="G21" s="17"/>
      <c r="H21" s="18"/>
      <c r="I21" s="4"/>
    </row>
    <row r="22" spans="2:9" ht="13.5" thickBot="1" x14ac:dyDescent="0.25">
      <c r="B22" s="9" t="s">
        <v>52</v>
      </c>
      <c r="C22" s="10">
        <v>939292</v>
      </c>
      <c r="D22" s="10">
        <v>970533</v>
      </c>
      <c r="E22" s="10">
        <v>970017</v>
      </c>
      <c r="F22" s="10">
        <v>992268</v>
      </c>
      <c r="G22" s="10">
        <v>988967</v>
      </c>
      <c r="H22" s="11">
        <f>'3. Cons Balance Sheet'!E28</f>
        <v>996737</v>
      </c>
      <c r="I22" s="4"/>
    </row>
    <row r="23" spans="2:9" x14ac:dyDescent="0.2">
      <c r="B23" s="21"/>
      <c r="C23" s="22"/>
      <c r="D23" s="22"/>
      <c r="E23" s="22"/>
      <c r="F23" s="22"/>
      <c r="G23" s="22"/>
      <c r="H23" s="23"/>
      <c r="I23" s="4"/>
    </row>
    <row r="24" spans="2:9" x14ac:dyDescent="0.2">
      <c r="B24" s="19" t="s">
        <v>54</v>
      </c>
      <c r="C24" s="22">
        <f>159206-21620</f>
        <v>137586</v>
      </c>
      <c r="D24" s="22">
        <f>+'3. Cons Balance Sheet'!F31</f>
        <v>123825</v>
      </c>
      <c r="E24" s="22">
        <f>140000-23002</f>
        <v>116998</v>
      </c>
      <c r="F24" s="22">
        <f>137986-27543</f>
        <v>110443</v>
      </c>
      <c r="G24" s="22">
        <f>123404-26716</f>
        <v>96688</v>
      </c>
      <c r="H24" s="23">
        <f>'3. Cons Balance Sheet'!E31</f>
        <v>97282</v>
      </c>
      <c r="I24" s="4"/>
    </row>
    <row r="25" spans="2:9" x14ac:dyDescent="0.2">
      <c r="B25" s="19" t="s">
        <v>78</v>
      </c>
      <c r="C25" s="22">
        <v>29171</v>
      </c>
      <c r="D25" s="22">
        <v>44254</v>
      </c>
      <c r="E25" s="22">
        <v>64336</v>
      </c>
      <c r="F25" s="22">
        <v>77420</v>
      </c>
      <c r="G25" s="22">
        <v>47503</v>
      </c>
      <c r="H25" s="23">
        <f>'3. Cons Balance Sheet'!E30</f>
        <v>9586</v>
      </c>
      <c r="I25" s="4"/>
    </row>
    <row r="26" spans="2:9" x14ac:dyDescent="0.2">
      <c r="B26" s="19" t="s">
        <v>79</v>
      </c>
      <c r="C26" s="22">
        <v>0</v>
      </c>
      <c r="D26" s="22">
        <v>4287</v>
      </c>
      <c r="E26" s="22">
        <v>0</v>
      </c>
      <c r="F26" s="22">
        <v>0</v>
      </c>
      <c r="G26" s="22">
        <v>0</v>
      </c>
      <c r="H26" s="23">
        <v>0</v>
      </c>
      <c r="I26" s="4"/>
    </row>
    <row r="27" spans="2:9" x14ac:dyDescent="0.2">
      <c r="B27" s="19" t="s">
        <v>55</v>
      </c>
      <c r="C27" s="22">
        <v>71708</v>
      </c>
      <c r="D27" s="22">
        <v>67638</v>
      </c>
      <c r="E27" s="22">
        <v>62776</v>
      </c>
      <c r="F27" s="22">
        <v>65079</v>
      </c>
      <c r="G27" s="22">
        <v>62100</v>
      </c>
      <c r="H27" s="23">
        <f>'3. Cons Balance Sheet'!E32+'3. Cons Balance Sheet'!E40</f>
        <v>90816</v>
      </c>
      <c r="I27" s="4"/>
    </row>
    <row r="28" spans="2:9" x14ac:dyDescent="0.2">
      <c r="B28" s="19" t="s">
        <v>58</v>
      </c>
      <c r="C28" s="22">
        <v>109077</v>
      </c>
      <c r="D28" s="22">
        <v>94951</v>
      </c>
      <c r="E28" s="22">
        <v>79167</v>
      </c>
      <c r="F28" s="22">
        <v>93504</v>
      </c>
      <c r="G28" s="22">
        <v>93581</v>
      </c>
      <c r="H28" s="23">
        <f>'3. Cons Balance Sheet'!E37</f>
        <v>76630</v>
      </c>
      <c r="I28" s="4"/>
    </row>
    <row r="29" spans="2:9" x14ac:dyDescent="0.2">
      <c r="B29" s="19" t="s">
        <v>56</v>
      </c>
      <c r="C29" s="22">
        <v>190338</v>
      </c>
      <c r="D29" s="22">
        <v>186873</v>
      </c>
      <c r="E29" s="22">
        <v>183321</v>
      </c>
      <c r="F29" s="22">
        <v>188084</v>
      </c>
      <c r="G29" s="22">
        <v>205548</v>
      </c>
      <c r="H29" s="23">
        <f>'3. Cons Balance Sheet'!E33+'3. Cons Balance Sheet'!E41</f>
        <v>204407</v>
      </c>
      <c r="I29" s="4"/>
    </row>
    <row r="30" spans="2:9" x14ac:dyDescent="0.2">
      <c r="B30" s="33" t="s">
        <v>103</v>
      </c>
      <c r="C30" s="17">
        <v>144960</v>
      </c>
      <c r="D30" s="17">
        <v>161226</v>
      </c>
      <c r="E30" s="17">
        <v>136448</v>
      </c>
      <c r="F30" s="17">
        <v>152986</v>
      </c>
      <c r="G30" s="17">
        <v>174669</v>
      </c>
      <c r="H30" s="18">
        <f>SUM('3. Cons Balance Sheet'!E39,'3. Cons Balance Sheet'!E42+'3. Cons Balance Sheet'!E38)</f>
        <v>153370</v>
      </c>
      <c r="I30" s="4"/>
    </row>
    <row r="31" spans="2:9" ht="13.5" thickBot="1" x14ac:dyDescent="0.25">
      <c r="B31" s="9" t="s">
        <v>80</v>
      </c>
      <c r="C31" s="10">
        <f>SUM(C24:C30)</f>
        <v>682840</v>
      </c>
      <c r="D31" s="10">
        <f>SUM(D24:D30)</f>
        <v>683054</v>
      </c>
      <c r="E31" s="10">
        <f t="shared" ref="E31:G31" si="2">SUM(E24:E30)</f>
        <v>643046</v>
      </c>
      <c r="F31" s="10">
        <f t="shared" si="2"/>
        <v>687516</v>
      </c>
      <c r="G31" s="10">
        <f t="shared" si="2"/>
        <v>680089</v>
      </c>
      <c r="H31" s="11">
        <f>SUM(H24:H30)</f>
        <v>632091</v>
      </c>
      <c r="I31" s="4"/>
    </row>
    <row r="32" spans="2:9" x14ac:dyDescent="0.2">
      <c r="B32" s="21"/>
      <c r="C32" s="22"/>
      <c r="D32" s="22"/>
      <c r="E32" s="22"/>
      <c r="F32" s="22"/>
      <c r="G32" s="22"/>
      <c r="H32" s="23"/>
      <c r="I32" s="4"/>
    </row>
    <row r="33" spans="2:9" x14ac:dyDescent="0.2">
      <c r="B33" s="55" t="s">
        <v>60</v>
      </c>
      <c r="C33" s="64">
        <f>SUM(C31,C22)</f>
        <v>1622132</v>
      </c>
      <c r="D33" s="64">
        <f>SUM(D31,D22)</f>
        <v>1653587</v>
      </c>
      <c r="E33" s="64">
        <f t="shared" ref="E33:G33" si="3">SUM(E31,E22)</f>
        <v>1613063</v>
      </c>
      <c r="F33" s="64">
        <f t="shared" si="3"/>
        <v>1679784</v>
      </c>
      <c r="G33" s="64">
        <f t="shared" si="3"/>
        <v>1669056</v>
      </c>
      <c r="H33" s="47">
        <f>'3. Cons Balance Sheet'!E45</f>
        <v>1628828</v>
      </c>
      <c r="I33" s="4"/>
    </row>
    <row r="34" spans="2:9" x14ac:dyDescent="0.2">
      <c r="B34" s="1"/>
      <c r="C34" s="1"/>
      <c r="D34" s="1"/>
      <c r="E34" s="1"/>
      <c r="F34" s="1"/>
      <c r="G34" s="1"/>
      <c r="H34" s="23"/>
      <c r="I34" s="4"/>
    </row>
    <row r="35" spans="2:9" x14ac:dyDescent="0.2">
      <c r="B35" s="3" t="s">
        <v>110</v>
      </c>
      <c r="C35" s="130">
        <v>94427</v>
      </c>
      <c r="D35" s="130">
        <v>98278</v>
      </c>
      <c r="E35" s="130">
        <v>49630</v>
      </c>
      <c r="F35" s="130">
        <v>58391</v>
      </c>
      <c r="G35" s="130">
        <v>81262</v>
      </c>
      <c r="H35" s="131">
        <f>+'3. Cons Balance Sheet'!E17-10000</f>
        <v>132527</v>
      </c>
      <c r="I35" s="4"/>
    </row>
    <row r="36" spans="2:9" x14ac:dyDescent="0.2">
      <c r="I36" s="4"/>
    </row>
    <row r="37" spans="2:9" x14ac:dyDescent="0.2">
      <c r="C37" s="85"/>
      <c r="D37" s="85"/>
      <c r="E37" s="85"/>
      <c r="F37" s="85"/>
      <c r="G37" s="85"/>
      <c r="H37" s="85"/>
      <c r="I37" s="4"/>
    </row>
    <row r="38" spans="2:9" x14ac:dyDescent="0.2">
      <c r="C38" s="85"/>
      <c r="D38" s="85"/>
      <c r="E38" s="85"/>
      <c r="F38" s="85"/>
      <c r="G38" s="85"/>
      <c r="H38" s="85"/>
      <c r="I38" s="4"/>
    </row>
    <row r="39" spans="2:9" x14ac:dyDescent="0.2">
      <c r="C39" s="85"/>
      <c r="D39" s="85"/>
      <c r="E39" s="85"/>
      <c r="F39" s="85"/>
      <c r="G39" s="85"/>
      <c r="H39" s="85"/>
      <c r="I39" s="4"/>
    </row>
    <row r="40" spans="2:9" x14ac:dyDescent="0.2">
      <c r="C40" s="85"/>
      <c r="D40" s="85"/>
      <c r="E40" s="85"/>
      <c r="F40" s="85"/>
      <c r="G40" s="85"/>
      <c r="H40" s="85"/>
      <c r="I40" s="4"/>
    </row>
    <row r="41" spans="2:9" x14ac:dyDescent="0.2">
      <c r="I41" s="4"/>
    </row>
    <row r="42" spans="2:9" x14ac:dyDescent="0.2">
      <c r="I42" s="4"/>
    </row>
    <row r="43" spans="2:9" x14ac:dyDescent="0.2">
      <c r="I43" s="4"/>
    </row>
    <row r="44" spans="2:9" x14ac:dyDescent="0.2">
      <c r="I4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/>
  </sheetViews>
  <sheetFormatPr defaultRowHeight="12.75" x14ac:dyDescent="0.2"/>
  <cols>
    <col min="2" max="2" width="57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/>
      <c r="D1" s="1"/>
      <c r="E1" s="1"/>
      <c r="F1" s="1"/>
      <c r="G1" s="1"/>
      <c r="H1" s="1"/>
    </row>
    <row r="2" spans="2:17" ht="20.25" x14ac:dyDescent="0.3">
      <c r="B2" s="15" t="s">
        <v>61</v>
      </c>
      <c r="C2" s="1"/>
      <c r="D2" s="1"/>
      <c r="E2" s="1"/>
      <c r="F2" s="1"/>
      <c r="G2" s="1"/>
      <c r="H2" s="1"/>
    </row>
    <row r="3" spans="2:17" x14ac:dyDescent="0.2">
      <c r="B3" s="14" t="s">
        <v>101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4" customFormat="1" ht="24.75" customHeight="1" thickBot="1" x14ac:dyDescent="0.25">
      <c r="B5" s="72" t="s">
        <v>195</v>
      </c>
      <c r="C5" s="5" t="s">
        <v>141</v>
      </c>
      <c r="D5" s="5" t="s">
        <v>144</v>
      </c>
      <c r="E5" s="210" t="s">
        <v>172</v>
      </c>
      <c r="F5" s="210" t="s">
        <v>173</v>
      </c>
      <c r="G5" s="210" t="s">
        <v>175</v>
      </c>
      <c r="H5" s="6" t="s">
        <v>161</v>
      </c>
      <c r="J5" s="113" t="s">
        <v>162</v>
      </c>
      <c r="L5" s="86" t="s">
        <v>145</v>
      </c>
      <c r="M5"/>
      <c r="N5"/>
      <c r="O5"/>
      <c r="P5"/>
      <c r="Q5"/>
    </row>
    <row r="6" spans="2:17" x14ac:dyDescent="0.2">
      <c r="B6" s="19" t="s">
        <v>62</v>
      </c>
      <c r="C6" s="38">
        <v>4887</v>
      </c>
      <c r="D6" s="38">
        <v>203</v>
      </c>
      <c r="E6" s="38">
        <v>-4313</v>
      </c>
      <c r="F6" s="38">
        <v>12752</v>
      </c>
      <c r="G6" s="38">
        <v>953</v>
      </c>
      <c r="H6" s="23">
        <f>'4. Cons Stat of CF'!E6</f>
        <v>-498</v>
      </c>
      <c r="J6" s="120">
        <f>'4. Cons Stat of CF'!G6</f>
        <v>8894</v>
      </c>
      <c r="L6" s="107">
        <v>600</v>
      </c>
    </row>
    <row r="7" spans="2:17" x14ac:dyDescent="0.2">
      <c r="B7" s="19" t="s">
        <v>98</v>
      </c>
      <c r="C7" s="38">
        <v>-6586</v>
      </c>
      <c r="D7" s="38">
        <v>278</v>
      </c>
      <c r="E7" s="38">
        <v>954</v>
      </c>
      <c r="F7" s="38">
        <v>-553</v>
      </c>
      <c r="G7" s="38">
        <v>-1960</v>
      </c>
      <c r="H7" s="23">
        <f>'4. Cons Stat of CF'!E8</f>
        <v>2794</v>
      </c>
      <c r="J7" s="46">
        <f>'4. Cons Stat of CF'!G8</f>
        <v>1235</v>
      </c>
      <c r="L7" s="108">
        <v>-2364</v>
      </c>
    </row>
    <row r="8" spans="2:17" x14ac:dyDescent="0.2">
      <c r="B8" s="19" t="s">
        <v>63</v>
      </c>
      <c r="C8" s="38">
        <v>27805</v>
      </c>
      <c r="D8" s="38">
        <v>41536</v>
      </c>
      <c r="E8" s="38">
        <v>29870</v>
      </c>
      <c r="F8" s="38">
        <v>30941</v>
      </c>
      <c r="G8" s="38">
        <v>32140</v>
      </c>
      <c r="H8" s="23">
        <f>'4. Cons Stat of CF'!E9</f>
        <v>39052</v>
      </c>
      <c r="J8" s="46">
        <f>'4. Cons Stat of CF'!G9</f>
        <v>132003</v>
      </c>
      <c r="L8" s="108">
        <v>123096</v>
      </c>
    </row>
    <row r="9" spans="2:17" x14ac:dyDescent="0.2">
      <c r="B9" s="19" t="s">
        <v>81</v>
      </c>
      <c r="C9" s="38">
        <v>-578</v>
      </c>
      <c r="D9" s="38">
        <v>-8265</v>
      </c>
      <c r="E9" s="38">
        <v>-2270</v>
      </c>
      <c r="F9" s="38">
        <v>5792</v>
      </c>
      <c r="G9" s="38">
        <v>-1606</v>
      </c>
      <c r="H9" s="23">
        <f>'4. Cons Stat of CF'!E10+'4. Cons Stat of CF'!E11</f>
        <v>11008</v>
      </c>
      <c r="J9" s="46">
        <f>'4. Cons Stat of CF'!G10+'4. Cons Stat of CF'!G11</f>
        <v>12924</v>
      </c>
      <c r="L9" s="108">
        <v>-11598</v>
      </c>
    </row>
    <row r="10" spans="2:17" ht="14.25" x14ac:dyDescent="0.2">
      <c r="B10" s="33" t="s">
        <v>111</v>
      </c>
      <c r="C10" s="43">
        <v>23407</v>
      </c>
      <c r="D10" s="17">
        <v>24580</v>
      </c>
      <c r="E10" s="17">
        <v>-40506</v>
      </c>
      <c r="F10" s="17">
        <v>-14225</v>
      </c>
      <c r="G10" s="17">
        <v>31228</v>
      </c>
      <c r="H10" s="18">
        <f>'4. Cons Stat of CF'!E13+'4. Cons Stat of CF'!E14+'4. Cons Stat of CF'!E15</f>
        <v>26568</v>
      </c>
      <c r="J10" s="43">
        <f>'4. Cons Stat of CF'!G13+'4. Cons Stat of CF'!G14+'4. Cons Stat of CF'!G15</f>
        <v>3065</v>
      </c>
      <c r="L10" s="88">
        <v>13545</v>
      </c>
    </row>
    <row r="11" spans="2:17" ht="13.5" thickBot="1" x14ac:dyDescent="0.25">
      <c r="B11" s="9" t="s">
        <v>71</v>
      </c>
      <c r="C11" s="44">
        <v>48935</v>
      </c>
      <c r="D11" s="10">
        <v>58332</v>
      </c>
      <c r="E11" s="10">
        <v>-16265</v>
      </c>
      <c r="F11" s="10">
        <v>34707</v>
      </c>
      <c r="G11" s="10">
        <v>60755</v>
      </c>
      <c r="H11" s="11">
        <f>'4. Cons Stat of CF'!E16</f>
        <v>78924</v>
      </c>
      <c r="J11" s="44">
        <f>'4. Cons Stat of CF'!G16</f>
        <v>158121</v>
      </c>
      <c r="L11" s="89">
        <v>123279</v>
      </c>
    </row>
    <row r="12" spans="2:17" x14ac:dyDescent="0.2">
      <c r="B12" s="21"/>
      <c r="C12" s="38"/>
      <c r="D12" s="22"/>
      <c r="E12" s="22"/>
      <c r="F12" s="22"/>
      <c r="G12" s="22"/>
      <c r="H12" s="23"/>
      <c r="J12" s="38"/>
      <c r="L12" s="91"/>
    </row>
    <row r="13" spans="2:17" x14ac:dyDescent="0.2">
      <c r="B13" s="19" t="s">
        <v>69</v>
      </c>
      <c r="C13" s="22">
        <v>103</v>
      </c>
      <c r="D13" s="22">
        <v>112</v>
      </c>
      <c r="E13" s="22">
        <v>42</v>
      </c>
      <c r="F13" s="22">
        <v>44</v>
      </c>
      <c r="G13" s="22">
        <v>42</v>
      </c>
      <c r="H13" s="23">
        <f>'4. Cons Stat of CF'!E18</f>
        <v>57</v>
      </c>
      <c r="J13" s="46">
        <f>'4. Cons Stat of CF'!G18</f>
        <v>185</v>
      </c>
      <c r="L13" s="108">
        <v>504</v>
      </c>
    </row>
    <row r="14" spans="2:17" x14ac:dyDescent="0.2">
      <c r="B14" s="19" t="s">
        <v>106</v>
      </c>
      <c r="C14" s="22">
        <v>-347</v>
      </c>
      <c r="D14" s="22">
        <v>-57</v>
      </c>
      <c r="E14" s="22">
        <v>-264</v>
      </c>
      <c r="F14" s="22">
        <v>-338</v>
      </c>
      <c r="G14" s="22">
        <v>-364</v>
      </c>
      <c r="H14" s="23">
        <f>'4. Cons Stat of CF'!E19</f>
        <v>-261</v>
      </c>
      <c r="J14" s="46">
        <f>'4. Cons Stat of CF'!G19</f>
        <v>-1227</v>
      </c>
      <c r="L14" s="108">
        <v>-958</v>
      </c>
    </row>
    <row r="15" spans="2:17" x14ac:dyDescent="0.2">
      <c r="B15" s="33" t="s">
        <v>94</v>
      </c>
      <c r="C15" s="43">
        <v>-2031</v>
      </c>
      <c r="D15" s="17">
        <v>-830</v>
      </c>
      <c r="E15" s="17">
        <v>-1870</v>
      </c>
      <c r="F15" s="17">
        <v>-1151</v>
      </c>
      <c r="G15" s="17">
        <v>-6695</v>
      </c>
      <c r="H15" s="18">
        <f>'4. Cons Stat of CF'!E20</f>
        <v>-3046</v>
      </c>
      <c r="J15" s="43">
        <f>'4. Cons Stat of CF'!G20</f>
        <v>-12762</v>
      </c>
      <c r="L15" s="88">
        <v>-4050</v>
      </c>
    </row>
    <row r="16" spans="2:17" ht="13.5" thickBot="1" x14ac:dyDescent="0.25">
      <c r="B16" s="9" t="s">
        <v>70</v>
      </c>
      <c r="C16" s="44">
        <v>46660</v>
      </c>
      <c r="D16" s="10">
        <v>57557</v>
      </c>
      <c r="E16" s="10">
        <v>-18357</v>
      </c>
      <c r="F16" s="10">
        <v>33262</v>
      </c>
      <c r="G16" s="10">
        <v>53738</v>
      </c>
      <c r="H16" s="11">
        <f>'4. Cons Stat of CF'!E21</f>
        <v>75674</v>
      </c>
      <c r="J16" s="44">
        <f>'4. Cons Stat of CF'!G21</f>
        <v>144317</v>
      </c>
      <c r="L16" s="89">
        <v>118775</v>
      </c>
    </row>
    <row r="17" spans="2:13" x14ac:dyDescent="0.2">
      <c r="B17" s="33"/>
      <c r="C17" s="43"/>
      <c r="D17" s="17"/>
      <c r="E17" s="17"/>
      <c r="F17" s="17"/>
      <c r="G17" s="17"/>
      <c r="H17" s="18"/>
      <c r="J17" s="43"/>
      <c r="L17" s="88"/>
    </row>
    <row r="18" spans="2:13" ht="13.5" thickBot="1" x14ac:dyDescent="0.25">
      <c r="B18" s="9" t="s">
        <v>91</v>
      </c>
      <c r="C18" s="44">
        <v>-31135</v>
      </c>
      <c r="D18" s="10">
        <v>-55020</v>
      </c>
      <c r="E18" s="10">
        <v>-31370</v>
      </c>
      <c r="F18" s="10">
        <v>-30156</v>
      </c>
      <c r="G18" s="10">
        <v>-31848</v>
      </c>
      <c r="H18" s="11">
        <f>'4. Cons Stat of CF'!E27</f>
        <v>-26352</v>
      </c>
      <c r="J18" s="44">
        <f>'4. Cons Stat of CF'!G27</f>
        <v>-119726</v>
      </c>
      <c r="L18" s="89">
        <v>-154215</v>
      </c>
    </row>
    <row r="19" spans="2:13" x14ac:dyDescent="0.2">
      <c r="B19" s="33"/>
      <c r="C19" s="43"/>
      <c r="D19" s="17"/>
      <c r="E19" s="17"/>
      <c r="F19" s="17"/>
      <c r="G19" s="17"/>
      <c r="H19" s="18"/>
      <c r="J19" s="43"/>
      <c r="L19" s="88"/>
    </row>
    <row r="20" spans="2:13" ht="13.5" thickBot="1" x14ac:dyDescent="0.25">
      <c r="B20" s="9" t="s">
        <v>92</v>
      </c>
      <c r="C20" s="44">
        <v>-11965</v>
      </c>
      <c r="D20" s="10">
        <v>19484</v>
      </c>
      <c r="E20" s="10">
        <v>17092</v>
      </c>
      <c r="F20" s="10">
        <v>19162</v>
      </c>
      <c r="G20" s="10">
        <v>-28854</v>
      </c>
      <c r="H20" s="11">
        <f>'4. Cons Stat of CF'!E34</f>
        <v>-36884</v>
      </c>
      <c r="J20" s="44">
        <f>'4. Cons Stat of CF'!G34</f>
        <v>-29484</v>
      </c>
      <c r="L20" s="89">
        <v>29271</v>
      </c>
    </row>
    <row r="21" spans="2:13" x14ac:dyDescent="0.2">
      <c r="B21" s="33"/>
      <c r="C21" s="43"/>
      <c r="D21" s="17"/>
      <c r="E21" s="17"/>
      <c r="F21" s="17"/>
      <c r="G21" s="17"/>
      <c r="H21" s="18"/>
      <c r="J21" s="43"/>
      <c r="L21" s="88"/>
    </row>
    <row r="22" spans="2:13" ht="13.5" thickBot="1" x14ac:dyDescent="0.25">
      <c r="B22" s="9" t="s">
        <v>86</v>
      </c>
      <c r="C22" s="44">
        <v>3560</v>
      </c>
      <c r="D22" s="10">
        <v>22021</v>
      </c>
      <c r="E22" s="10">
        <v>-32635</v>
      </c>
      <c r="F22" s="10">
        <v>22268</v>
      </c>
      <c r="G22" s="10">
        <v>-6964</v>
      </c>
      <c r="H22" s="11">
        <f>'4. Cons Stat of CF'!E36</f>
        <v>12438</v>
      </c>
      <c r="J22" s="44">
        <f>'4. Cons Stat of CF'!G36</f>
        <v>-4893</v>
      </c>
      <c r="L22" s="89">
        <v>-6169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14.25" x14ac:dyDescent="0.2">
      <c r="B24" s="3" t="s">
        <v>90</v>
      </c>
      <c r="C24" s="106"/>
      <c r="D24" s="106"/>
      <c r="E24" s="106"/>
      <c r="F24" s="106"/>
      <c r="G24" s="106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05"/>
      <c r="J36" s="105"/>
      <c r="K36" s="105"/>
    </row>
    <row r="37" spans="9:11" x14ac:dyDescent="0.2">
      <c r="I37" s="105"/>
      <c r="J37" s="105"/>
      <c r="K37" s="105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&amp;L&amp;K03-020Copyright © 2017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Dirk Ypma</cp:lastModifiedBy>
  <cp:lastPrinted>2017-02-07T18:24:51Z</cp:lastPrinted>
  <dcterms:created xsi:type="dcterms:W3CDTF">2014-01-10T15:24:48Z</dcterms:created>
  <dcterms:modified xsi:type="dcterms:W3CDTF">2017-02-07T19:59:29Z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</Properties>
</file>