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6/Q2/Press Release/"/>
    </mc:Choice>
  </mc:AlternateContent>
  <xr:revisionPtr revIDLastSave="225" documentId="8_{55CB00BC-CEC9-41AE-BE03-31977C907A76}" xr6:coauthVersionLast="47" xr6:coauthVersionMax="47" xr10:uidLastSave="{26DD7611-0C17-4096-B550-1187A381425C}"/>
  <bookViews>
    <workbookView xWindow="14580" yWindow="-16320" windowWidth="29040" windowHeight="15720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Stat of Comp Income" sheetId="4" r:id="rId4"/>
    <sheet name="4. Cons Balance Sheet" sheetId="5" r:id="rId5"/>
    <sheet name="5. Cons Stat of CF" sheetId="6" r:id="rId6"/>
    <sheet name="6. Cons Stat of Chang in Equity" sheetId="7" r:id="rId7"/>
    <sheet name="7. Segment Reporting" sheetId="8" r:id="rId8"/>
    <sheet name="8. Earnings per share" sheetId="9" r:id="rId9"/>
    <sheet name="9. Shareholders equity" sheetId="10" r:id="rId10"/>
    <sheet name="10. Operational performance" sheetId="11" r:id="rId11"/>
  </sheet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G28" i="2"/>
  <c r="H12" i="11" l="1"/>
  <c r="H13" i="11"/>
  <c r="H14" i="11"/>
  <c r="H11" i="11"/>
  <c r="H35" i="11" s="1"/>
  <c r="H6" i="11"/>
  <c r="H21" i="11"/>
  <c r="H26" i="11"/>
  <c r="H27" i="11"/>
  <c r="H28" i="11"/>
  <c r="H36" i="11"/>
  <c r="H37" i="11"/>
  <c r="H38" i="11"/>
  <c r="H39" i="11"/>
  <c r="H44" i="11"/>
  <c r="H45" i="11"/>
  <c r="H46" i="11"/>
  <c r="H47" i="11"/>
  <c r="H53" i="11"/>
  <c r="G12" i="11"/>
  <c r="G13" i="11"/>
  <c r="G14" i="11"/>
  <c r="G6" i="11"/>
  <c r="G21" i="11"/>
  <c r="G26" i="11"/>
  <c r="G27" i="11"/>
  <c r="G28" i="11"/>
  <c r="G25" i="11"/>
  <c r="G36" i="11"/>
  <c r="G37" i="11"/>
  <c r="G38" i="11"/>
  <c r="G39" i="11"/>
  <c r="G46" i="11" s="1"/>
  <c r="G44" i="11"/>
  <c r="G45" i="11"/>
  <c r="G47" i="11"/>
  <c r="G52" i="11"/>
  <c r="G53" i="11"/>
  <c r="F12" i="11"/>
  <c r="F11" i="11" s="1"/>
  <c r="F35" i="11" s="1"/>
  <c r="F13" i="11"/>
  <c r="F14" i="11"/>
  <c r="F6" i="11"/>
  <c r="F21" i="11"/>
  <c r="F26" i="11"/>
  <c r="F27" i="11"/>
  <c r="F28" i="11"/>
  <c r="F36" i="11"/>
  <c r="F37" i="11"/>
  <c r="F38" i="11"/>
  <c r="F39" i="11"/>
  <c r="F44" i="11"/>
  <c r="F45" i="11"/>
  <c r="F46" i="11"/>
  <c r="F47" i="11"/>
  <c r="F52" i="11"/>
  <c r="F53" i="11"/>
  <c r="E12" i="11"/>
  <c r="E13" i="11"/>
  <c r="E14" i="11"/>
  <c r="E6" i="11"/>
  <c r="E21" i="11"/>
  <c r="E26" i="11"/>
  <c r="E27" i="11"/>
  <c r="E28" i="11"/>
  <c r="E36" i="11"/>
  <c r="E37" i="11"/>
  <c r="E38" i="11"/>
  <c r="E39" i="11"/>
  <c r="E46" i="11" s="1"/>
  <c r="E44" i="11"/>
  <c r="E47" i="11"/>
  <c r="E52" i="11"/>
  <c r="E53" i="11"/>
  <c r="D12" i="11"/>
  <c r="D11" i="11" s="1"/>
  <c r="D13" i="11"/>
  <c r="D18" i="11" s="1"/>
  <c r="D14" i="11"/>
  <c r="D19" i="11" s="1"/>
  <c r="D6" i="11"/>
  <c r="D21" i="11"/>
  <c r="D26" i="11"/>
  <c r="D27" i="11"/>
  <c r="D28" i="11"/>
  <c r="D36" i="11"/>
  <c r="D37" i="11"/>
  <c r="D38" i="11"/>
  <c r="D44" i="11"/>
  <c r="D47" i="11"/>
  <c r="D52" i="11"/>
  <c r="D53" i="11"/>
  <c r="C12" i="11"/>
  <c r="C11" i="11" s="1"/>
  <c r="C13" i="11"/>
  <c r="C14" i="11"/>
  <c r="C6" i="11"/>
  <c r="C21" i="11"/>
  <c r="C26" i="11"/>
  <c r="C27" i="11"/>
  <c r="C28" i="11"/>
  <c r="C36" i="11"/>
  <c r="C37" i="11"/>
  <c r="C38" i="11"/>
  <c r="C44" i="11"/>
  <c r="C47" i="11"/>
  <c r="C52" i="11"/>
  <c r="C53" i="11"/>
  <c r="H9" i="11"/>
  <c r="H19" i="11"/>
  <c r="G9" i="11"/>
  <c r="G19" i="11"/>
  <c r="F9" i="11"/>
  <c r="F19" i="11"/>
  <c r="E9" i="11"/>
  <c r="D9" i="11"/>
  <c r="C9" i="11"/>
  <c r="C19" i="11"/>
  <c r="H8" i="11"/>
  <c r="H18" i="11"/>
  <c r="G8" i="11"/>
  <c r="G18" i="11"/>
  <c r="F8" i="11"/>
  <c r="F18" i="11"/>
  <c r="E8" i="11"/>
  <c r="D8" i="11"/>
  <c r="C8" i="11"/>
  <c r="C18" i="11"/>
  <c r="H7" i="11"/>
  <c r="H17" i="11"/>
  <c r="G7" i="11"/>
  <c r="G17" i="11"/>
  <c r="F7" i="11"/>
  <c r="E7" i="11"/>
  <c r="E17" i="11" s="1"/>
  <c r="D7" i="11"/>
  <c r="C7" i="11"/>
  <c r="B3" i="11"/>
  <c r="B3" i="10"/>
  <c r="B3" i="9"/>
  <c r="D29" i="8"/>
  <c r="C29" i="8"/>
  <c r="D28" i="8"/>
  <c r="D27" i="8" s="1"/>
  <c r="C28" i="8"/>
  <c r="C27" i="8" s="1"/>
  <c r="D25" i="8"/>
  <c r="D22" i="8" s="1"/>
  <c r="C25" i="8"/>
  <c r="C22" i="8" s="1"/>
  <c r="B3" i="8"/>
  <c r="B3" i="7"/>
  <c r="B3" i="6"/>
  <c r="B3" i="5"/>
  <c r="B24" i="4"/>
  <c r="F5" i="4"/>
  <c r="E5" i="4"/>
  <c r="D5" i="4"/>
  <c r="C5" i="4"/>
  <c r="B3" i="4"/>
  <c r="B3" i="3"/>
  <c r="G45" i="2"/>
  <c r="F45" i="2"/>
  <c r="G43" i="2"/>
  <c r="F43" i="2"/>
  <c r="G30" i="2"/>
  <c r="F30" i="2"/>
  <c r="C25" i="11" l="1"/>
  <c r="E25" i="11"/>
  <c r="D25" i="11"/>
  <c r="F25" i="11"/>
  <c r="H25" i="11"/>
  <c r="C17" i="11"/>
  <c r="F17" i="11"/>
  <c r="E11" i="11"/>
  <c r="E16" i="11" s="1"/>
  <c r="E23" i="11" s="1"/>
  <c r="E30" i="11" s="1"/>
  <c r="G11" i="11"/>
  <c r="G35" i="11" s="1"/>
  <c r="D16" i="11"/>
  <c r="D23" i="11" s="1"/>
  <c r="D35" i="11"/>
  <c r="C16" i="11"/>
  <c r="C23" i="11" s="1"/>
  <c r="C30" i="11" s="1"/>
  <c r="C35" i="11"/>
  <c r="H16" i="11"/>
  <c r="H23" i="11" s="1"/>
  <c r="D17" i="11"/>
  <c r="E19" i="11"/>
  <c r="E18" i="11"/>
  <c r="F16" i="11"/>
  <c r="F23" i="11" s="1"/>
  <c r="F30" i="11" s="1"/>
  <c r="F40" i="11" s="1"/>
  <c r="F48" i="11" s="1"/>
  <c r="F54" i="11" s="1"/>
  <c r="G16" i="11" l="1"/>
  <c r="G23" i="11" s="1"/>
  <c r="G30" i="11" s="1"/>
  <c r="G40" i="11" s="1"/>
  <c r="G48" i="11" s="1"/>
  <c r="G54" i="11" s="1"/>
  <c r="E35" i="11"/>
  <c r="E40" i="11" s="1"/>
  <c r="E48" i="11" s="1"/>
  <c r="E54" i="11" s="1"/>
  <c r="D30" i="11"/>
  <c r="D40" i="11" s="1"/>
  <c r="D48" i="11" s="1"/>
  <c r="D54" i="11" s="1"/>
  <c r="H30" i="11"/>
  <c r="H40" i="11" s="1"/>
  <c r="H48" i="11" s="1"/>
  <c r="H54" i="11" s="1"/>
  <c r="C40" i="11"/>
  <c r="C48" i="11" s="1"/>
  <c r="C54" i="11" s="1"/>
</calcChain>
</file>

<file path=xl/sharedStrings.xml><?xml version="1.0" encoding="utf-8"?>
<sst xmlns="http://schemas.openxmlformats.org/spreadsheetml/2006/main" count="401" uniqueCount="247">
  <si>
    <t>TOMTOM FINANCIAL DATA PACK Q2 '26</t>
  </si>
  <si>
    <t>Key figures</t>
  </si>
  <si>
    <t>Second quarter and half year 2026 results</t>
  </si>
  <si>
    <t>(€ in thousands, unless stated otherwise)</t>
  </si>
  <si>
    <t>Q2 '26</t>
  </si>
  <si>
    <t>Q2 '25</t>
  </si>
  <si>
    <t>y.o.y. change</t>
  </si>
  <si>
    <t>H1 '26</t>
  </si>
  <si>
    <t>H1 '25</t>
  </si>
  <si>
    <t>Location Technology</t>
  </si>
  <si>
    <t xml:space="preserve">   Automotive</t>
  </si>
  <si>
    <t xml:space="preserve">   Enterprise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</si>
  <si>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</si>
  <si>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</si>
  <si>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</si>
  <si>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</si>
  <si>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</si>
  <si>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</si>
  <si>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</si>
  <si>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</si>
  <si>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</si>
  <si>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</si>
  <si>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¹ Free cash flow in 2026 excludes restructuring payments related to the realignment announced in June 2025.</t>
  </si>
  <si>
    <t xml:space="preserve">Automotive </t>
  </si>
  <si>
    <t xml:space="preserve">Enterprise </t>
  </si>
  <si>
    <t>Location Technology revenue</t>
  </si>
  <si>
    <t>Segment EBITDA</t>
  </si>
  <si>
    <t>EBITDA margin (%)</t>
  </si>
  <si>
    <t>Segment EBIT</t>
  </si>
  <si>
    <t>EBIT margin (%)</t>
  </si>
  <si>
    <t>(€ in thousands)</t>
  </si>
  <si>
    <t>Automotive reported revenue</t>
  </si>
  <si>
    <t>Movement of Automotive deferred revenue</t>
  </si>
  <si>
    <t>Operational revenue</t>
  </si>
  <si>
    <t>Consumer revenue</t>
  </si>
  <si>
    <t>Free cash flow reconciliation from operating result to net cash movement</t>
  </si>
  <si>
    <t>Operating result</t>
  </si>
  <si>
    <t>Depreciation and amortization</t>
  </si>
  <si>
    <t>Equity-settled stock compensation expenses</t>
  </si>
  <si>
    <t>Other non-cash items</t>
  </si>
  <si>
    <t>Movements in working capital (excl. deferred revenue)</t>
  </si>
  <si>
    <t>Movements in deferred revenue</t>
  </si>
  <si>
    <t>Interest and tax payments</t>
  </si>
  <si>
    <t>Investments in intangible assets and property, plant and equipment</t>
  </si>
  <si>
    <t>Free cash flow</t>
  </si>
  <si>
    <t>Lease payments</t>
  </si>
  <si>
    <t>Cash flow from other investing and financing activities</t>
  </si>
  <si>
    <t>Exchange rate differences on cash and fixed-term deposits</t>
  </si>
  <si>
    <t>Net cash movement</t>
  </si>
  <si>
    <t>Deferred revenue</t>
  </si>
  <si>
    <t>Automotive</t>
  </si>
  <si>
    <t>Enterprise</t>
  </si>
  <si>
    <t>Gross deferred revenue</t>
  </si>
  <si>
    <t>Less: Netting adjustment to unbilled revenue</t>
  </si>
  <si>
    <t>Consolidated condensed statement of income</t>
  </si>
  <si>
    <t>Q1 '25</t>
  </si>
  <si>
    <t>Q3 '25</t>
  </si>
  <si>
    <t>Q4 '25</t>
  </si>
  <si>
    <t>Q1 '26</t>
  </si>
  <si>
    <t>Cost of sales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</si>
  <si>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</si>
  <si>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</si>
  <si>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</si>
  <si>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</si>
  <si>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Total operating expenses</t>
  </si>
  <si>
    <t>Operating result (EBIT)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</si>
  <si>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</si>
  <si>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</si>
  <si>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</si>
  <si>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</rPr>
      <t>Net result</t>
    </r>
    <r>
      <rPr>
        <b/>
        <vertAlign val="superscript"/>
        <sz val="10"/>
        <color rgb="FF000000"/>
        <rFont val="Arial"/>
      </rPr>
      <t>1</t>
    </r>
  </si>
  <si>
    <r>
      <rPr>
        <vertAlign val="superscript"/>
        <sz val="8"/>
        <color rgb="FF000000"/>
        <rFont val="Arial"/>
      </rPr>
      <t>1</t>
    </r>
    <r>
      <rPr>
        <sz val="8"/>
        <color rgb="FF000000"/>
        <rFont val="Arial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</si>
  <si>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</si>
  <si>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</si>
  <si>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</si>
  <si>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</si>
  <si>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</rPr>
      <t>Diluted</t>
    </r>
    <r>
      <rPr>
        <vertAlign val="superscript"/>
        <sz val="10"/>
        <color rgb="FF000000"/>
        <rFont val="Arial"/>
      </rPr>
      <t>2</t>
    </r>
  </si>
  <si>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When the net result is a loss, no additional shares from assumed conversion are taken into account as the effect would be anti-dilutive.</t>
    </r>
  </si>
  <si>
    <t>NET RESULT</t>
  </si>
  <si>
    <r>
      <rPr>
        <b/>
        <sz val="10"/>
        <color rgb="FF000000"/>
        <rFont val="Arial"/>
      </rPr>
      <t>OTHER COMPREHENSIVE INCOME</t>
    </r>
    <r>
      <rPr>
        <b/>
        <vertAlign val="superscript"/>
        <sz val="10"/>
        <color rgb="FF000000"/>
        <rFont val="Arial"/>
      </rPr>
      <t>1</t>
    </r>
  </si>
  <si>
    <t>Items that will not be reclassified to profit or loss</t>
  </si>
  <si>
    <t>Actuarial losses on defined benefit plans</t>
  </si>
  <si>
    <t>Fair value remeasurement of financial instruments</t>
  </si>
  <si>
    <t>Items that may be subsequently reclassified to profit or loss</t>
  </si>
  <si>
    <t>Currency translation differences</t>
  </si>
  <si>
    <t>Recycled currency translation differences on disposal of foreign operations</t>
  </si>
  <si>
    <t>Remeasurement/non-recognition of deferred tax in equity</t>
  </si>
  <si>
    <t>OTHER COMPREHENSIVE INCOME FOR THE PERIOD</t>
  </si>
  <si>
    <r>
      <rPr>
        <b/>
        <sz val="10"/>
        <color rgb="FF000000"/>
        <rFont val="Arial"/>
      </rPr>
      <t>TOTAL COMPREHENSIVE INCOME FOR THE PERIOD</t>
    </r>
    <r>
      <rPr>
        <b/>
        <vertAlign val="superscript"/>
        <sz val="10"/>
        <color rgb="FF000000"/>
        <rFont val="Arial"/>
      </rPr>
      <t>2</t>
    </r>
  </si>
  <si>
    <t>Attributable to:</t>
  </si>
  <si>
    <t>- Equity holders of the parent</t>
  </si>
  <si>
    <t>- Non-controlling interests</t>
  </si>
  <si>
    <r>
      <rPr>
        <vertAlign val="superscript"/>
        <sz val="8"/>
        <color rgb="FF000000"/>
        <rFont val="Arial"/>
      </rPr>
      <t>1</t>
    </r>
    <r>
      <rPr>
        <sz val="8"/>
        <color rgb="FF000000"/>
        <rFont val="Arial"/>
      </rPr>
      <t xml:space="preserve"> </t>
    </r>
    <r>
      <rPr>
        <sz val="8"/>
        <color rgb="FF000000"/>
        <rFont val="Arial"/>
      </rPr>
      <t xml:space="preserve"> Items of other comprehensive income are presented net of tax.</t>
    </r>
  </si>
  <si>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 </t>
    </r>
    <r>
      <rPr>
        <sz val="8"/>
        <color rgb="FF000000"/>
        <rFont val="Arial"/>
      </rPr>
      <t>Fully attributable to equity holders of the parent.</t>
    </r>
  </si>
  <si>
    <t>Consolidated condensed balance sheet</t>
  </si>
  <si>
    <t>31-Dec-24</t>
  </si>
  <si>
    <t>31-Mar-25</t>
  </si>
  <si>
    <t>30-Jun-25</t>
  </si>
  <si>
    <t>30-Sep-25</t>
  </si>
  <si>
    <t>31-Dec-25</t>
  </si>
  <si>
    <t>31-Mar-26</t>
  </si>
  <si>
    <t>30-Jun-26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</si>
  <si>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</si>
  <si>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</si>
  <si>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</si>
  <si>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</si>
  <si>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</si>
  <si>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</si>
  <si>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</si>
  <si>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</si>
  <si>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</si>
  <si>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</si>
  <si>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</si>
  <si>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</si>
  <si>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</si>
  <si>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</si>
  <si>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</si>
  <si>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</si>
  <si>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</si>
  <si>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</si>
  <si>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</si>
  <si>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</si>
  <si>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</si>
  <si>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</si>
  <si>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</si>
  <si>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</si>
  <si>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</si>
  <si>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</si>
  <si>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</si>
  <si>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Additional information:</t>
  </si>
  <si>
    <t>Deferred revenue breakdown</t>
  </si>
  <si>
    <t>Netting adjustment to unbilled revenue</t>
  </si>
  <si>
    <t>Net deferred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</si>
  <si>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</si>
  <si>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</si>
  <si>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</si>
  <si>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</si>
  <si>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</si>
  <si>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Foreign exchange adjustments</t>
  </si>
  <si>
    <t>Change in provisions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</si>
  <si>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</si>
  <si>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</si>
  <si>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</si>
  <si>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</si>
  <si>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</si>
  <si>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</si>
  <si>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</si>
  <si>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</si>
  <si>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</si>
  <si>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Cash flow from operating activities</t>
  </si>
  <si>
    <t>Investments in intangible assets</t>
  </si>
  <si>
    <t>Investments in property, plant and equipment</t>
  </si>
  <si>
    <t>Proceeds from sale of investments</t>
  </si>
  <si>
    <t>Dividends received</t>
  </si>
  <si>
    <t>(Increase)/decrease in fixed-term deposits</t>
  </si>
  <si>
    <t>Cash flow from investing activities</t>
  </si>
  <si>
    <t>Payment of lease liabilities</t>
  </si>
  <si>
    <t>Repayment of capital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</si>
  <si>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</si>
  <si>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</si>
  <si>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</si>
  <si>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</si>
  <si>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</si>
  <si>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</si>
  <si>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</si>
  <si>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</si>
  <si>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r>
      <rPr>
        <sz val="10"/>
        <color rgb="FF000000"/>
        <rFont val="Arial"/>
      </rPr>
      <t>Restructuring-related cash flow</t>
    </r>
    <r>
      <rPr>
        <vertAlign val="superscript"/>
        <sz val="10"/>
        <color rgb="FF000000"/>
        <rFont val="Arial"/>
      </rPr>
      <t>1</t>
    </r>
  </si>
  <si>
    <t>Free cash flow excluding restructuring</t>
  </si>
  <si>
    <t>¹ Restructuring-related cash flows are related to the organizational realignment announced in June 2025.</t>
  </si>
  <si>
    <t>Consolidated statement of changes in equity</t>
  </si>
  <si>
    <t>Share capital</t>
  </si>
  <si>
    <t>Share premium</t>
  </si>
  <si>
    <t>Treasury shares</t>
  </si>
  <si>
    <r>
      <rPr>
        <b/>
        <sz val="10"/>
        <color rgb="FF000000"/>
        <rFont val="Arial"/>
      </rPr>
      <t>Other reserves</t>
    </r>
    <r>
      <rPr>
        <b/>
        <vertAlign val="superscript"/>
        <sz val="10"/>
        <color rgb="FF000000"/>
        <rFont val="Arial"/>
      </rPr>
      <t>1</t>
    </r>
  </si>
  <si>
    <t>Accumulated deficit</t>
  </si>
  <si>
    <t>Shareholder's equity</t>
  </si>
  <si>
    <t>Non-controlling interests</t>
  </si>
  <si>
    <t>BALANCE AS AT 1 JANUARY 2025</t>
  </si>
  <si>
    <t>COMPREHENSIVE INCOME</t>
  </si>
  <si>
    <t>Result for the year</t>
  </si>
  <si>
    <t>OTHER COMPREHENSIVE INCOME</t>
  </si>
  <si>
    <t>Currency translation differences²</t>
  </si>
  <si>
    <t>Actuarial loss on defined benefit plan²</t>
  </si>
  <si>
    <t>TOTAL OTHER COMPREHENSIVE INCOME</t>
  </si>
  <si>
    <t>TOTAL COMPREHENSIVE INCOME</t>
  </si>
  <si>
    <t>TRANSACTIONS WITH OWNERS</t>
  </si>
  <si>
    <t>Stock compensation expenses</t>
  </si>
  <si>
    <t>OTHER MOVEMENTS</t>
  </si>
  <si>
    <t>Transfers between reserves</t>
  </si>
  <si>
    <t>BALANCE AS AT 30 JUNE 2025</t>
  </si>
  <si>
    <t>BALANCE AS AT 1 JANUARY 2026</t>
  </si>
  <si>
    <t>Repurchase of shares</t>
  </si>
  <si>
    <t>BALANCE AS AT 30 JUNE 2026</t>
  </si>
  <si>
    <r>
      <t xml:space="preserve"> </t>
    </r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Other reserves include the Legal reserve, the Stock compensation reserve, and the Revaluation reserve.</t>
    </r>
  </si>
  <si>
    <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The items of other comprehensive Income are presented net of tax (if applicable).</t>
    </r>
  </si>
  <si>
    <t>Segment reporting</t>
  </si>
  <si>
    <t>External customers</t>
  </si>
  <si>
    <t>Inter-segment</t>
  </si>
  <si>
    <t>Eliminations</t>
  </si>
  <si>
    <t>Revenue by nature</t>
  </si>
  <si>
    <t>License revenue</t>
  </si>
  <si>
    <t>Service revenue</t>
  </si>
  <si>
    <t>Sale of goods revenue</t>
  </si>
  <si>
    <t>Revenue by timing of revenue recognition</t>
  </si>
  <si>
    <t>Goods and services transferred at a point in time</t>
  </si>
  <si>
    <t>Goods and services transferred over time</t>
  </si>
  <si>
    <t>EBITDA</t>
  </si>
  <si>
    <t>Total segment EBIT</t>
  </si>
  <si>
    <t>Expenses no longer allocated as a result of discontinued operations</t>
  </si>
  <si>
    <t>Unallocated expenses</t>
  </si>
  <si>
    <t>Financial income/(expense)</t>
  </si>
  <si>
    <t>RESULT BEFORE TAX</t>
  </si>
  <si>
    <t>Earnings per share</t>
  </si>
  <si>
    <t>Earnings (€ in thousands)</t>
  </si>
  <si>
    <t>Net result attributed to equity holders</t>
  </si>
  <si>
    <t>Net result from continuing operations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</si>
  <si>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</si>
  <si>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</si>
  <si>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</si>
  <si>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</si>
  <si>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</si>
  <si>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Unaudited</t>
  </si>
  <si>
    <t>Audited</t>
  </si>
  <si>
    <t>Number</t>
  </si>
  <si>
    <t>€ in thousands</t>
  </si>
  <si>
    <t>Ordinary shares</t>
  </si>
  <si>
    <t>Preferred shares</t>
  </si>
  <si>
    <t>Total authorised</t>
  </si>
  <si>
    <t>Issued and fully paid</t>
  </si>
  <si>
    <t>Of which held in treasury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</si>
  <si>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</si>
  <si>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</si>
  <si>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</si>
  <si>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</si>
  <si>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</si>
  <si>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</si>
  <si>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Operating expenses excluding D&amp;A</t>
  </si>
  <si>
    <t>CAPEX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</si>
  <si>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</si>
  <si>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</si>
  <si>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</si>
  <si>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</si>
  <si>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</si>
  <si>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Restructuring related cash flow</t>
  </si>
  <si>
    <t>FCF</t>
  </si>
  <si>
    <t>FCF to net cash movement</t>
  </si>
  <si>
    <t>Movement in net cash to movement in cash equivalents</t>
  </si>
  <si>
    <t>Movement in fixed-term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</si>
</sst>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* #,##0,;* \(#,##0,\);* #,##0,;_(@_)"/>
    <numFmt numFmtId="165" formatCode="#0%_);\(#0%\);#0%_);_(@_)"/>
    <numFmt numFmtId="166" formatCode="d\ mmmm\ yyyy"/>
    <numFmt numFmtId="168" formatCode="#,##0;&quot;-&quot;#,##0;#,##0;_(@_)"/>
    <numFmt numFmtId="169" formatCode="#,##0,;&quot;-&quot;#,##0,;#,##0,;_(@_)"/>
    <numFmt numFmtId="170" formatCode="_([$€]* #,##0.00_);_([$€]* \(#,##0.00\);_([$€]* &quot;-&quot;??_);_(@_)"/>
    <numFmt numFmtId="171" formatCode="0%_);\(0%\);&quot;&quot;@"/>
    <numFmt numFmtId="172" formatCode="#,##0,_);\(#,##0,\)"/>
    <numFmt numFmtId="173" formatCode="#,##0,_);\(#,##0,\);&quot;-&quot;@"/>
    <numFmt numFmtId="174" formatCode="#,##0.00_);\(#,##0.00\);&quot;-&quot;@"/>
  </numFmts>
  <fonts count="32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16"/>
      <color rgb="FF000000"/>
      <name val="Arial"/>
    </font>
    <font>
      <b/>
      <sz val="10"/>
      <color rgb="FF004B7F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sz val="8"/>
      <color rgb="FF000000"/>
      <name val="Arial"/>
    </font>
    <font>
      <sz val="10"/>
      <name val="Arial"/>
    </font>
    <font>
      <b/>
      <sz val="10"/>
      <color rgb="FFB6B6B6"/>
      <name val="Arial"/>
    </font>
    <font>
      <b/>
      <sz val="10"/>
      <color rgb="FF616161"/>
      <name val="Arial"/>
    </font>
    <font>
      <i/>
      <sz val="8"/>
      <color rgb="FF000000"/>
      <name val="Arial"/>
    </font>
    <font>
      <b/>
      <i/>
      <sz val="10"/>
      <color rgb="FF000000"/>
      <name val="Arial"/>
    </font>
    <font>
      <b/>
      <vertAlign val="superscript"/>
      <sz val="10"/>
      <color rgb="FF000000"/>
      <name val="Arial"/>
    </font>
    <font>
      <vertAlign val="superscript"/>
      <sz val="8"/>
      <color rgb="FF000000"/>
      <name val="Arial"/>
    </font>
    <font>
      <vertAlign val="superscript"/>
      <sz val="10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EDFF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B2E0FF"/>
        <bgColor indexed="64"/>
      </patternFill>
    </fill>
    <fill>
      <patternFill patternType="solid">
        <fgColor rgb="FFE5F6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A7FE"/>
      </bottom>
      <diagonal/>
    </border>
    <border>
      <left/>
      <right/>
      <top style="medium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/>
      <diagonal/>
    </border>
    <border>
      <left/>
      <right/>
      <top/>
      <bottom style="thin">
        <color rgb="FF00A7FE"/>
      </bottom>
      <diagonal/>
    </border>
    <border>
      <left/>
      <right/>
      <top style="thin">
        <color rgb="FF00A7FE"/>
      </top>
      <bottom style="thin">
        <color rgb="FF00A7FE"/>
      </bottom>
      <diagonal/>
    </border>
    <border>
      <left/>
      <right/>
      <top style="thin">
        <color rgb="FF00A7FE"/>
      </top>
      <bottom/>
      <diagonal/>
    </border>
    <border>
      <left/>
      <right/>
      <top style="thin">
        <color rgb="FF00A7FE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00A7FE"/>
      </bottom>
      <diagonal/>
    </border>
    <border>
      <left/>
      <right/>
      <top/>
      <bottom style="dashed">
        <color rgb="FF00A7FE"/>
      </bottom>
      <diagonal/>
    </border>
    <border>
      <left/>
      <right/>
      <top style="dashed">
        <color rgb="FF00A7FE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 style="medium">
        <color rgb="FF00A7FE"/>
      </bottom>
      <diagonal/>
    </border>
    <border>
      <left/>
      <right/>
      <top style="medium">
        <color rgb="FF00A7FE"/>
      </top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dashed">
        <color rgb="FF00B0F0"/>
      </bottom>
      <diagonal/>
    </border>
    <border>
      <left/>
      <right/>
      <top style="dashed">
        <color rgb="FF00B0F0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medium">
        <color rgb="FF00B0F0"/>
      </top>
      <bottom/>
      <diagonal/>
    </border>
    <border>
      <left/>
      <right/>
      <top/>
      <bottom style="medium">
        <color rgb="FF00B0F0"/>
      </bottom>
      <diagonal/>
    </border>
    <border>
      <left/>
      <right/>
      <top style="thin">
        <color rgb="FF00B0F0"/>
      </top>
      <bottom style="medium">
        <color rgb="FF00B0F0"/>
      </bottom>
      <diagonal/>
    </border>
  </borders>
  <cellStyleXfs count="8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22" fillId="0" borderId="0"/>
    <xf numFmtId="170" fontId="27" fillId="0" borderId="0"/>
  </cellStyleXfs>
  <cellXfs count="315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2" borderId="0" xfId="0" applyNumberFormat="1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10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6" fontId="8" fillId="2" borderId="1" xfId="0" applyNumberFormat="1" applyFont="1" applyFill="1" applyBorder="1" applyAlignment="1">
      <alignment horizontal="right" vertical="top" wrapText="1"/>
    </xf>
    <xf numFmtId="166" fontId="8" fillId="3" borderId="2" xfId="0" applyNumberFormat="1" applyFont="1" applyFill="1" applyBorder="1" applyAlignment="1">
      <alignment horizontal="right" vertical="top" wrapText="1"/>
    </xf>
    <xf numFmtId="166" fontId="8" fillId="2" borderId="2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10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8" fillId="0" borderId="3" xfId="0" applyFont="1" applyBorder="1" applyAlignment="1">
      <alignment horizontal="right" vertical="top" wrapText="1"/>
    </xf>
    <xf numFmtId="0" fontId="8" fillId="5" borderId="2" xfId="0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8" fillId="7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 indent="2"/>
    </xf>
    <xf numFmtId="0" fontId="1" fillId="0" borderId="0" xfId="0" applyFont="1" applyAlignment="1">
      <alignment wrapText="1"/>
    </xf>
    <xf numFmtId="0" fontId="1" fillId="2" borderId="9" xfId="0" applyFont="1" applyFill="1" applyBorder="1" applyAlignment="1">
      <alignment horizontal="left" wrapText="1" indent="2"/>
    </xf>
    <xf numFmtId="0" fontId="9" fillId="0" borderId="0" xfId="0" applyFont="1" applyAlignment="1">
      <alignment wrapText="1"/>
    </xf>
    <xf numFmtId="0" fontId="8" fillId="2" borderId="10" xfId="0" applyFont="1" applyFill="1" applyBorder="1" applyAlignment="1">
      <alignment wrapText="1"/>
    </xf>
    <xf numFmtId="0" fontId="9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164" fontId="1" fillId="5" borderId="0" xfId="0" applyNumberFormat="1" applyFont="1" applyFill="1" applyAlignment="1">
      <alignment wrapText="1"/>
    </xf>
    <xf numFmtId="164" fontId="1" fillId="6" borderId="0" xfId="0" applyNumberFormat="1" applyFont="1" applyFill="1" applyAlignment="1">
      <alignment wrapText="1"/>
    </xf>
    <xf numFmtId="164" fontId="1" fillId="7" borderId="0" xfId="0" applyNumberFormat="1" applyFont="1" applyFill="1" applyAlignment="1">
      <alignment wrapText="1"/>
    </xf>
    <xf numFmtId="0" fontId="1" fillId="5" borderId="4" xfId="0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1" fillId="0" borderId="0" xfId="0" applyFont="1" applyAlignment="1">
      <alignment horizontal="right" wrapText="1"/>
    </xf>
    <xf numFmtId="0" fontId="1" fillId="5" borderId="0" xfId="0" applyFont="1" applyFill="1" applyAlignment="1">
      <alignment horizontal="right" wrapText="1"/>
    </xf>
    <xf numFmtId="164" fontId="8" fillId="5" borderId="7" xfId="0" applyNumberFormat="1" applyFont="1" applyFill="1" applyBorder="1" applyAlignment="1">
      <alignment wrapText="1"/>
    </xf>
    <xf numFmtId="164" fontId="8" fillId="7" borderId="7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7" borderId="3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1" fillId="7" borderId="1" xfId="0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8" fillId="2" borderId="3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0" xfId="0" applyFont="1" applyFill="1" applyAlignment="1">
      <alignment horizontal="right" wrapText="1"/>
    </xf>
    <xf numFmtId="0" fontId="8" fillId="5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66" fontId="8" fillId="5" borderId="2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2" borderId="11" xfId="0" applyFont="1" applyFill="1" applyBorder="1" applyAlignment="1">
      <alignment horizontal="right" wrapText="1"/>
    </xf>
    <xf numFmtId="0" fontId="1" fillId="5" borderId="11" xfId="0" applyFont="1" applyFill="1" applyBorder="1" applyAlignment="1">
      <alignment horizontal="right" wrapText="1"/>
    </xf>
    <xf numFmtId="0" fontId="8" fillId="0" borderId="12" xfId="0" applyFont="1" applyBorder="1" applyAlignment="1">
      <alignment wrapText="1"/>
    </xf>
    <xf numFmtId="0" fontId="8" fillId="0" borderId="0" xfId="0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0" fontId="8" fillId="0" borderId="7" xfId="0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8" fillId="0" borderId="7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right" wrapText="1"/>
    </xf>
    <xf numFmtId="0" fontId="1" fillId="0" borderId="8" xfId="0" applyFont="1" applyBorder="1" applyAlignment="1">
      <alignment vertical="top" wrapText="1"/>
    </xf>
    <xf numFmtId="0" fontId="8" fillId="2" borderId="8" xfId="0" applyFont="1" applyFill="1" applyBorder="1" applyAlignment="1">
      <alignment horizontal="right" vertical="top" wrapText="1"/>
    </xf>
    <xf numFmtId="0" fontId="8" fillId="5" borderId="8" xfId="0" applyFont="1" applyFill="1" applyBorder="1" applyAlignment="1">
      <alignment horizontal="right" vertical="top" wrapText="1"/>
    </xf>
    <xf numFmtId="0" fontId="8" fillId="6" borderId="8" xfId="0" applyFont="1" applyFill="1" applyBorder="1" applyAlignment="1">
      <alignment horizontal="right" vertical="top" wrapText="1"/>
    </xf>
    <xf numFmtId="0" fontId="8" fillId="7" borderId="8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left" wrapText="1"/>
    </xf>
    <xf numFmtId="0" fontId="1" fillId="0" borderId="0" xfId="0" applyFont="1" applyAlignment="1">
      <alignment horizontal="left" wrapText="1" indent="2"/>
    </xf>
    <xf numFmtId="0" fontId="1" fillId="0" borderId="4" xfId="0" applyFont="1" applyBorder="1" applyAlignment="1">
      <alignment horizontal="left" wrapText="1" indent="2"/>
    </xf>
    <xf numFmtId="0" fontId="1" fillId="0" borderId="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right" wrapText="1"/>
    </xf>
    <xf numFmtId="0" fontId="1" fillId="2" borderId="13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7" borderId="13" xfId="0" applyFont="1" applyFill="1" applyBorder="1" applyAlignment="1">
      <alignment horizontal="right" wrapText="1"/>
    </xf>
    <xf numFmtId="0" fontId="8" fillId="0" borderId="14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164" fontId="8" fillId="0" borderId="3" xfId="0" applyNumberFormat="1" applyFont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8" fillId="2" borderId="3" xfId="0" applyFont="1" applyFill="1" applyBorder="1" applyAlignment="1">
      <alignment horizontal="left" wrapText="1"/>
    </xf>
    <xf numFmtId="0" fontId="13" fillId="2" borderId="0" xfId="0" applyFont="1" applyFill="1" applyAlignment="1">
      <alignment wrapText="1"/>
    </xf>
    <xf numFmtId="164" fontId="1" fillId="0" borderId="0" xfId="0" applyNumberFormat="1" applyFont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0" borderId="4" xfId="0" applyNumberFormat="1" applyFont="1" applyBorder="1" applyAlignment="1">
      <alignment vertical="top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 wrapText="1"/>
    </xf>
    <xf numFmtId="0" fontId="8" fillId="2" borderId="8" xfId="0" applyFont="1" applyFill="1" applyBorder="1" applyAlignment="1">
      <alignment horizontal="left" wrapText="1"/>
    </xf>
    <xf numFmtId="0" fontId="1" fillId="2" borderId="0" xfId="0" applyFont="1" applyFill="1" applyAlignment="1">
      <alignment wrapText="1" indent="2"/>
    </xf>
    <xf numFmtId="0" fontId="9" fillId="2" borderId="6" xfId="0" applyFont="1" applyFill="1" applyBorder="1" applyAlignment="1">
      <alignment wrapText="1"/>
    </xf>
    <xf numFmtId="0" fontId="9" fillId="5" borderId="6" xfId="0" applyFont="1" applyFill="1" applyBorder="1" applyAlignment="1">
      <alignment horizontal="right" wrapText="1"/>
    </xf>
    <xf numFmtId="0" fontId="9" fillId="7" borderId="6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right" wrapText="1"/>
    </xf>
    <xf numFmtId="0" fontId="8" fillId="7" borderId="6" xfId="0" applyFont="1" applyFill="1" applyBorder="1" applyAlignment="1">
      <alignment horizontal="right" wrapText="1"/>
    </xf>
    <xf numFmtId="166" fontId="8" fillId="5" borderId="3" xfId="0" applyNumberFormat="1" applyFont="1" applyFill="1" applyBorder="1" applyAlignment="1">
      <alignment horizontal="right" vertical="top" wrapText="1"/>
    </xf>
    <xf numFmtId="166" fontId="8" fillId="7" borderId="3" xfId="0" applyNumberFormat="1" applyFont="1" applyFill="1" applyBorder="1" applyAlignment="1">
      <alignment horizontal="right" vertical="top" wrapText="1"/>
    </xf>
    <xf numFmtId="0" fontId="8" fillId="7" borderId="0" xfId="0" applyFont="1" applyFill="1" applyAlignment="1">
      <alignment horizontal="right" wrapText="1"/>
    </xf>
    <xf numFmtId="0" fontId="1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horizontal="left" wrapText="1"/>
    </xf>
    <xf numFmtId="0" fontId="11" fillId="0" borderId="0" xfId="0" applyFont="1" applyAlignment="1">
      <alignment wrapText="1"/>
    </xf>
    <xf numFmtId="0" fontId="21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0" borderId="3" xfId="0" applyFont="1" applyBorder="1" applyAlignment="1">
      <alignment wrapText="1"/>
    </xf>
    <xf numFmtId="0" fontId="10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23" fillId="2" borderId="0" xfId="6" applyFont="1" applyFill="1" applyAlignment="1">
      <alignment horizontal="left" wrapText="1"/>
    </xf>
    <xf numFmtId="0" fontId="25" fillId="2" borderId="0" xfId="6" applyFont="1" applyFill="1" applyAlignment="1">
      <alignment horizontal="left" wrapText="1"/>
    </xf>
    <xf numFmtId="171" fontId="28" fillId="3" borderId="0" xfId="7" applyNumberFormat="1" applyFont="1" applyFill="1"/>
    <xf numFmtId="171" fontId="28" fillId="8" borderId="0" xfId="7" applyNumberFormat="1" applyFont="1" applyFill="1"/>
    <xf numFmtId="172" fontId="26" fillId="3" borderId="15" xfId="7" applyNumberFormat="1" applyFont="1" applyFill="1" applyBorder="1"/>
    <xf numFmtId="172" fontId="26" fillId="8" borderId="15" xfId="7" applyNumberFormat="1" applyFont="1" applyFill="1" applyBorder="1"/>
    <xf numFmtId="171" fontId="26" fillId="8" borderId="0" xfId="7" applyNumberFormat="1" applyFont="1" applyFill="1"/>
    <xf numFmtId="172" fontId="26" fillId="3" borderId="0" xfId="7" applyNumberFormat="1" applyFont="1" applyFill="1"/>
    <xf numFmtId="172" fontId="26" fillId="8" borderId="0" xfId="7" applyNumberFormat="1" applyFont="1" applyFill="1"/>
    <xf numFmtId="172" fontId="26" fillId="3" borderId="16" xfId="7" applyNumberFormat="1" applyFont="1" applyFill="1" applyBorder="1"/>
    <xf numFmtId="172" fontId="26" fillId="8" borderId="16" xfId="7" applyNumberFormat="1" applyFont="1" applyFill="1" applyBorder="1"/>
    <xf numFmtId="171" fontId="26" fillId="8" borderId="16" xfId="7" applyNumberFormat="1" applyFont="1" applyFill="1" applyBorder="1"/>
    <xf numFmtId="172" fontId="29" fillId="3" borderId="17" xfId="7" applyNumberFormat="1" applyFont="1" applyFill="1" applyBorder="1"/>
    <xf numFmtId="172" fontId="29" fillId="8" borderId="17" xfId="7" applyNumberFormat="1" applyFont="1" applyFill="1" applyBorder="1"/>
    <xf numFmtId="171" fontId="26" fillId="8" borderId="17" xfId="7" applyNumberFormat="1" applyFont="1" applyFill="1" applyBorder="1"/>
    <xf numFmtId="172" fontId="29" fillId="3" borderId="0" xfId="7" applyNumberFormat="1" applyFont="1" applyFill="1"/>
    <xf numFmtId="172" fontId="29" fillId="8" borderId="0" xfId="7" applyNumberFormat="1" applyFont="1" applyFill="1"/>
    <xf numFmtId="0" fontId="30" fillId="8" borderId="0" xfId="0" applyFont="1" applyFill="1" applyAlignment="1">
      <alignment horizontal="right" wrapText="1"/>
    </xf>
    <xf numFmtId="0" fontId="30" fillId="8" borderId="17" xfId="0" applyFont="1" applyFill="1" applyBorder="1" applyAlignment="1">
      <alignment horizontal="right" wrapText="1"/>
    </xf>
    <xf numFmtId="171" fontId="28" fillId="3" borderId="18" xfId="7" applyNumberFormat="1" applyFont="1" applyFill="1" applyBorder="1"/>
    <xf numFmtId="171" fontId="28" fillId="8" borderId="18" xfId="7" applyNumberFormat="1" applyFont="1" applyFill="1" applyBorder="1"/>
    <xf numFmtId="0" fontId="31" fillId="8" borderId="1" xfId="0" applyFont="1" applyFill="1" applyBorder="1" applyAlignment="1">
      <alignment horizontal="right" wrapText="1"/>
    </xf>
    <xf numFmtId="172" fontId="26" fillId="8" borderId="3" xfId="7" applyNumberFormat="1" applyFont="1" applyFill="1" applyBorder="1"/>
    <xf numFmtId="172" fontId="29" fillId="3" borderId="18" xfId="7" applyNumberFormat="1" applyFont="1" applyFill="1" applyBorder="1"/>
    <xf numFmtId="172" fontId="29" fillId="8" borderId="18" xfId="7" applyNumberFormat="1" applyFont="1" applyFill="1" applyBorder="1"/>
    <xf numFmtId="171" fontId="26" fillId="8" borderId="18" xfId="7" applyNumberFormat="1" applyFont="1" applyFill="1" applyBorder="1"/>
    <xf numFmtId="171" fontId="26" fillId="3" borderId="18" xfId="7" applyNumberFormat="1" applyFont="1" applyFill="1" applyBorder="1"/>
    <xf numFmtId="0" fontId="19" fillId="2" borderId="6" xfId="0" applyFont="1" applyFill="1" applyBorder="1" applyAlignment="1">
      <alignment wrapText="1"/>
    </xf>
    <xf numFmtId="0" fontId="19" fillId="2" borderId="3" xfId="0" applyFont="1" applyFill="1" applyBorder="1" applyAlignment="1">
      <alignment wrapText="1"/>
    </xf>
    <xf numFmtId="0" fontId="19" fillId="2" borderId="4" xfId="0" applyFont="1" applyFill="1" applyBorder="1" applyAlignment="1">
      <alignment horizontal="left" wrapText="1"/>
    </xf>
    <xf numFmtId="0" fontId="30" fillId="2" borderId="7" xfId="0" applyFont="1" applyFill="1" applyBorder="1" applyAlignment="1">
      <alignment wrapText="1"/>
    </xf>
    <xf numFmtId="172" fontId="26" fillId="3" borderId="8" xfId="7" applyNumberFormat="1" applyFont="1" applyFill="1" applyBorder="1"/>
    <xf numFmtId="172" fontId="26" fillId="8" borderId="8" xfId="7" applyNumberFormat="1" applyFont="1" applyFill="1" applyBorder="1"/>
    <xf numFmtId="172" fontId="30" fillId="3" borderId="3" xfId="0" applyNumberFormat="1" applyFont="1" applyFill="1" applyBorder="1" applyAlignment="1">
      <alignment horizontal="right" vertical="top" wrapText="1"/>
    </xf>
    <xf numFmtId="172" fontId="30" fillId="8" borderId="3" xfId="0" applyNumberFormat="1" applyFont="1" applyFill="1" applyBorder="1" applyAlignment="1">
      <alignment horizontal="right" vertical="top" wrapText="1"/>
    </xf>
    <xf numFmtId="172" fontId="26" fillId="5" borderId="0" xfId="7" applyNumberFormat="1" applyFont="1" applyFill="1"/>
    <xf numFmtId="172" fontId="26" fillId="8" borderId="19" xfId="7" applyNumberFormat="1" applyFont="1" applyFill="1" applyBorder="1"/>
    <xf numFmtId="172" fontId="26" fillId="5" borderId="19" xfId="7" applyNumberFormat="1" applyFont="1" applyFill="1" applyBorder="1"/>
    <xf numFmtId="172" fontId="29" fillId="8" borderId="20" xfId="7" applyNumberFormat="1" applyFont="1" applyFill="1" applyBorder="1"/>
    <xf numFmtId="172" fontId="29" fillId="5" borderId="0" xfId="7" applyNumberFormat="1" applyFont="1" applyFill="1"/>
    <xf numFmtId="172" fontId="26" fillId="5" borderId="16" xfId="7" applyNumberFormat="1" applyFont="1" applyFill="1" applyBorder="1"/>
    <xf numFmtId="171" fontId="28" fillId="8" borderId="16" xfId="7" applyNumberFormat="1" applyFont="1" applyFill="1" applyBorder="1"/>
    <xf numFmtId="171" fontId="28" fillId="5" borderId="16" xfId="7" applyNumberFormat="1" applyFont="1" applyFill="1" applyBorder="1"/>
    <xf numFmtId="0" fontId="19" fillId="2" borderId="0" xfId="0" applyFont="1" applyFill="1" applyAlignment="1">
      <alignment horizontal="right" wrapText="1"/>
    </xf>
    <xf numFmtId="0" fontId="19" fillId="5" borderId="0" xfId="0" applyFont="1" applyFill="1" applyAlignment="1">
      <alignment horizontal="right" wrapText="1"/>
    </xf>
    <xf numFmtId="169" fontId="30" fillId="2" borderId="16" xfId="0" applyNumberFormat="1" applyFont="1" applyFill="1" applyBorder="1" applyAlignment="1">
      <alignment horizontal="right" wrapText="1"/>
    </xf>
    <xf numFmtId="169" fontId="30" fillId="5" borderId="16" xfId="0" applyNumberFormat="1" applyFont="1" applyFill="1" applyBorder="1" applyAlignment="1">
      <alignment horizontal="right" wrapText="1"/>
    </xf>
    <xf numFmtId="171" fontId="28" fillId="5" borderId="0" xfId="7" applyNumberFormat="1" applyFont="1" applyFill="1"/>
    <xf numFmtId="173" fontId="26" fillId="8" borderId="0" xfId="7" applyNumberFormat="1" applyFont="1" applyFill="1"/>
    <xf numFmtId="173" fontId="26" fillId="5" borderId="0" xfId="7" applyNumberFormat="1" applyFont="1" applyFill="1"/>
    <xf numFmtId="0" fontId="30" fillId="2" borderId="3" xfId="0" applyFont="1" applyFill="1" applyBorder="1" applyAlignment="1">
      <alignment horizontal="right" wrapText="1"/>
    </xf>
    <xf numFmtId="173" fontId="29" fillId="3" borderId="0" xfId="7" applyNumberFormat="1" applyFont="1" applyFill="1"/>
    <xf numFmtId="0" fontId="19" fillId="2" borderId="4" xfId="0" applyFont="1" applyFill="1" applyBorder="1" applyAlignment="1">
      <alignment horizontal="right" wrapText="1"/>
    </xf>
    <xf numFmtId="171" fontId="26" fillId="3" borderId="16" xfId="7" applyNumberFormat="1" applyFont="1" applyFill="1" applyBorder="1"/>
    <xf numFmtId="0" fontId="30" fillId="2" borderId="6" xfId="0" applyFont="1" applyFill="1" applyBorder="1" applyAlignment="1">
      <alignment horizontal="right" wrapText="1"/>
    </xf>
    <xf numFmtId="173" fontId="29" fillId="8" borderId="0" xfId="7" applyNumberFormat="1" applyFont="1" applyFill="1"/>
    <xf numFmtId="0" fontId="19" fillId="2" borderId="1" xfId="0" applyFont="1" applyFill="1" applyBorder="1" applyAlignment="1">
      <alignment horizontal="right" wrapText="1"/>
    </xf>
    <xf numFmtId="0" fontId="19" fillId="2" borderId="3" xfId="0" applyFont="1" applyFill="1" applyBorder="1" applyAlignment="1">
      <alignment horizontal="right" wrapText="1"/>
    </xf>
    <xf numFmtId="0" fontId="19" fillId="2" borderId="6" xfId="0" applyFont="1" applyFill="1" applyBorder="1" applyAlignment="1">
      <alignment horizontal="right" wrapText="1"/>
    </xf>
    <xf numFmtId="173" fontId="26" fillId="6" borderId="0" xfId="7" applyNumberFormat="1" applyFont="1" applyFill="1"/>
    <xf numFmtId="173" fontId="26" fillId="7" borderId="0" xfId="7" applyNumberFormat="1" applyFont="1" applyFill="1"/>
    <xf numFmtId="173" fontId="26" fillId="6" borderId="19" xfId="7" applyNumberFormat="1" applyFont="1" applyFill="1" applyBorder="1"/>
    <xf numFmtId="173" fontId="29" fillId="6" borderId="0" xfId="7" applyNumberFormat="1" applyFont="1" applyFill="1"/>
    <xf numFmtId="173" fontId="29" fillId="7" borderId="20" xfId="7" applyNumberFormat="1" applyFont="1" applyFill="1" applyBorder="1"/>
    <xf numFmtId="173" fontId="26" fillId="6" borderId="16" xfId="7" applyNumberFormat="1" applyFont="1" applyFill="1" applyBorder="1"/>
    <xf numFmtId="173" fontId="26" fillId="7" borderId="16" xfId="7" applyNumberFormat="1" applyFont="1" applyFill="1" applyBorder="1"/>
    <xf numFmtId="173" fontId="29" fillId="7" borderId="0" xfId="7" applyNumberFormat="1" applyFont="1" applyFill="1"/>
    <xf numFmtId="171" fontId="28" fillId="6" borderId="16" xfId="7" applyNumberFormat="1" applyFont="1" applyFill="1" applyBorder="1"/>
    <xf numFmtId="171" fontId="28" fillId="7" borderId="16" xfId="7" applyNumberFormat="1" applyFont="1" applyFill="1" applyBorder="1"/>
    <xf numFmtId="0" fontId="19" fillId="6" borderId="0" xfId="0" applyFont="1" applyFill="1" applyAlignment="1">
      <alignment horizontal="right" wrapText="1"/>
    </xf>
    <xf numFmtId="0" fontId="19" fillId="7" borderId="0" xfId="0" applyFont="1" applyFill="1" applyAlignment="1">
      <alignment horizontal="right" wrapText="1"/>
    </xf>
    <xf numFmtId="173" fontId="29" fillId="6" borderId="16" xfId="7" applyNumberFormat="1" applyFont="1" applyFill="1" applyBorder="1"/>
    <xf numFmtId="173" fontId="29" fillId="7" borderId="16" xfId="7" applyNumberFormat="1" applyFont="1" applyFill="1" applyBorder="1"/>
    <xf numFmtId="169" fontId="30" fillId="6" borderId="17" xfId="0" applyNumberFormat="1" applyFont="1" applyFill="1" applyBorder="1" applyAlignment="1">
      <alignment horizontal="right" wrapText="1"/>
    </xf>
    <xf numFmtId="169" fontId="30" fillId="7" borderId="17" xfId="0" applyNumberFormat="1" applyFont="1" applyFill="1" applyBorder="1" applyAlignment="1">
      <alignment horizontal="right" wrapText="1"/>
    </xf>
    <xf numFmtId="171" fontId="28" fillId="6" borderId="0" xfId="7" applyNumberFormat="1" applyFont="1" applyFill="1"/>
    <xf numFmtId="171" fontId="28" fillId="7" borderId="0" xfId="7" applyNumberFormat="1" applyFont="1" applyFill="1"/>
    <xf numFmtId="173" fontId="26" fillId="8" borderId="21" xfId="7" applyNumberFormat="1" applyFont="1" applyFill="1" applyBorder="1"/>
    <xf numFmtId="173" fontId="26" fillId="5" borderId="21" xfId="7" applyNumberFormat="1" applyFont="1" applyFill="1" applyBorder="1"/>
    <xf numFmtId="0" fontId="19" fillId="0" borderId="0" xfId="0" applyFont="1" applyAlignment="1">
      <alignment horizontal="right" wrapText="1"/>
    </xf>
    <xf numFmtId="173" fontId="26" fillId="6" borderId="21" xfId="7" applyNumberFormat="1" applyFont="1" applyFill="1" applyBorder="1"/>
    <xf numFmtId="173" fontId="26" fillId="7" borderId="21" xfId="7" applyNumberFormat="1" applyFont="1" applyFill="1" applyBorder="1"/>
    <xf numFmtId="174" fontId="26" fillId="8" borderId="0" xfId="7" applyNumberFormat="1" applyFont="1" applyFill="1"/>
    <xf numFmtId="174" fontId="26" fillId="5" borderId="0" xfId="7" applyNumberFormat="1" applyFont="1" applyFill="1"/>
    <xf numFmtId="174" fontId="26" fillId="6" borderId="0" xfId="7" applyNumberFormat="1" applyFont="1" applyFill="1"/>
    <xf numFmtId="174" fontId="26" fillId="7" borderId="0" xfId="7" applyNumberFormat="1" applyFont="1" applyFill="1"/>
    <xf numFmtId="0" fontId="30" fillId="2" borderId="0" xfId="0" applyFont="1" applyFill="1" applyAlignment="1">
      <alignment horizontal="right" wrapText="1"/>
    </xf>
    <xf numFmtId="164" fontId="19" fillId="5" borderId="0" xfId="0" applyNumberFormat="1" applyFont="1" applyFill="1" applyAlignment="1">
      <alignment wrapText="1"/>
    </xf>
    <xf numFmtId="164" fontId="19" fillId="2" borderId="0" xfId="0" applyNumberFormat="1" applyFont="1" applyFill="1" applyAlignment="1">
      <alignment wrapText="1"/>
    </xf>
    <xf numFmtId="0" fontId="19" fillId="5" borderId="4" xfId="0" applyFont="1" applyFill="1" applyBorder="1" applyAlignment="1">
      <alignment horizontal="right" wrapText="1"/>
    </xf>
    <xf numFmtId="0" fontId="19" fillId="5" borderId="3" xfId="0" applyFont="1" applyFill="1" applyBorder="1" applyAlignment="1">
      <alignment horizontal="right" wrapText="1"/>
    </xf>
    <xf numFmtId="164" fontId="19" fillId="5" borderId="4" xfId="0" applyNumberFormat="1" applyFont="1" applyFill="1" applyBorder="1" applyAlignment="1">
      <alignment wrapText="1"/>
    </xf>
    <xf numFmtId="164" fontId="19" fillId="2" borderId="4" xfId="0" applyNumberFormat="1" applyFont="1" applyFill="1" applyBorder="1" applyAlignment="1">
      <alignment wrapText="1"/>
    </xf>
    <xf numFmtId="172" fontId="29" fillId="5" borderId="16" xfId="7" applyNumberFormat="1" applyFont="1" applyFill="1" applyBorder="1"/>
    <xf numFmtId="0" fontId="30" fillId="2" borderId="0" xfId="0" applyFont="1" applyFill="1" applyAlignment="1">
      <alignment wrapText="1"/>
    </xf>
    <xf numFmtId="173" fontId="29" fillId="8" borderId="16" xfId="7" applyNumberFormat="1" applyFont="1" applyFill="1" applyBorder="1"/>
    <xf numFmtId="0" fontId="19" fillId="2" borderId="0" xfId="0" applyFont="1" applyFill="1" applyAlignment="1">
      <alignment horizontal="left" wrapText="1"/>
    </xf>
    <xf numFmtId="0" fontId="30" fillId="2" borderId="6" xfId="0" applyFont="1" applyFill="1" applyBorder="1" applyAlignment="1">
      <alignment wrapText="1"/>
    </xf>
    <xf numFmtId="173" fontId="26" fillId="8" borderId="16" xfId="7" applyNumberFormat="1" applyFont="1" applyFill="1" applyBorder="1"/>
    <xf numFmtId="173" fontId="26" fillId="5" borderId="16" xfId="7" applyNumberFormat="1" applyFont="1" applyFill="1" applyBorder="1"/>
    <xf numFmtId="173" fontId="29" fillId="5" borderId="0" xfId="7" applyNumberFormat="1" applyFont="1" applyFill="1"/>
    <xf numFmtId="0" fontId="19" fillId="8" borderId="3" xfId="0" applyFont="1" applyFill="1" applyBorder="1" applyAlignment="1">
      <alignment horizontal="right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0" fontId="19" fillId="0" borderId="4" xfId="0" applyFont="1" applyBorder="1" applyAlignment="1">
      <alignment wrapText="1"/>
    </xf>
    <xf numFmtId="0" fontId="30" fillId="0" borderId="7" xfId="0" applyFont="1" applyBorder="1" applyAlignment="1">
      <alignment wrapText="1"/>
    </xf>
    <xf numFmtId="0" fontId="30" fillId="0" borderId="0" xfId="0" applyFont="1" applyAlignment="1">
      <alignment wrapText="1"/>
    </xf>
    <xf numFmtId="0" fontId="30" fillId="8" borderId="1" xfId="0" applyFont="1" applyFill="1" applyBorder="1" applyAlignment="1">
      <alignment horizontal="right" vertical="top" wrapText="1"/>
    </xf>
    <xf numFmtId="0" fontId="30" fillId="0" borderId="6" xfId="0" applyFont="1" applyBorder="1" applyAlignment="1">
      <alignment wrapText="1"/>
    </xf>
    <xf numFmtId="173" fontId="26" fillId="8" borderId="22" xfId="7" applyNumberFormat="1" applyFont="1" applyFill="1" applyBorder="1"/>
    <xf numFmtId="0" fontId="19" fillId="6" borderId="3" xfId="0" applyFont="1" applyFill="1" applyBorder="1" applyAlignment="1">
      <alignment horizontal="right" wrapText="1"/>
    </xf>
    <xf numFmtId="0" fontId="19" fillId="7" borderId="3" xfId="0" applyFont="1" applyFill="1" applyBorder="1" applyAlignment="1">
      <alignment horizontal="right" wrapText="1"/>
    </xf>
    <xf numFmtId="164" fontId="19" fillId="8" borderId="0" xfId="0" applyNumberFormat="1" applyFont="1" applyFill="1" applyAlignment="1">
      <alignment wrapText="1"/>
    </xf>
    <xf numFmtId="164" fontId="19" fillId="6" borderId="0" xfId="0" applyNumberFormat="1" applyFont="1" applyFill="1" applyAlignment="1">
      <alignment wrapText="1"/>
    </xf>
    <xf numFmtId="164" fontId="19" fillId="7" borderId="0" xfId="0" applyNumberFormat="1" applyFont="1" applyFill="1" applyAlignment="1">
      <alignment wrapText="1"/>
    </xf>
    <xf numFmtId="0" fontId="19" fillId="8" borderId="0" xfId="0" applyFont="1" applyFill="1" applyAlignment="1">
      <alignment horizontal="right" wrapText="1"/>
    </xf>
    <xf numFmtId="173" fontId="29" fillId="6" borderId="22" xfId="7" applyNumberFormat="1" applyFont="1" applyFill="1" applyBorder="1"/>
    <xf numFmtId="171" fontId="26" fillId="5" borderId="0" xfId="7" applyNumberFormat="1" applyFont="1" applyFill="1"/>
    <xf numFmtId="173" fontId="29" fillId="7" borderId="21" xfId="7" applyNumberFormat="1" applyFont="1" applyFill="1" applyBorder="1"/>
    <xf numFmtId="165" fontId="19" fillId="6" borderId="0" xfId="0" applyNumberFormat="1" applyFont="1" applyFill="1" applyAlignment="1">
      <alignment wrapText="1"/>
    </xf>
    <xf numFmtId="165" fontId="19" fillId="7" borderId="0" xfId="0" applyNumberFormat="1" applyFont="1" applyFill="1" applyAlignment="1">
      <alignment wrapText="1"/>
    </xf>
    <xf numFmtId="164" fontId="19" fillId="2" borderId="16" xfId="0" applyNumberFormat="1" applyFont="1" applyFill="1" applyBorder="1" applyAlignment="1">
      <alignment wrapText="1"/>
    </xf>
    <xf numFmtId="173" fontId="29" fillId="8" borderId="23" xfId="7" applyNumberFormat="1" applyFont="1" applyFill="1" applyBorder="1" applyAlignment="1">
      <alignment vertical="center"/>
    </xf>
    <xf numFmtId="164" fontId="19" fillId="2" borderId="0" xfId="0" applyNumberFormat="1" applyFont="1" applyFill="1" applyAlignment="1">
      <alignment vertical="top" wrapText="1"/>
    </xf>
    <xf numFmtId="164" fontId="19" fillId="2" borderId="16" xfId="0" applyNumberFormat="1" applyFont="1" applyFill="1" applyBorder="1" applyAlignment="1">
      <alignment vertical="top" wrapText="1"/>
    </xf>
    <xf numFmtId="173" fontId="26" fillId="8" borderId="16" xfId="7" applyNumberFormat="1" applyFont="1" applyFill="1" applyBorder="1" applyAlignment="1">
      <alignment vertical="center"/>
    </xf>
    <xf numFmtId="173" fontId="29" fillId="7" borderId="0" xfId="7" applyNumberFormat="1" applyFont="1" applyFill="1" applyAlignment="1">
      <alignment vertical="center"/>
    </xf>
    <xf numFmtId="173" fontId="29" fillId="5" borderId="23" xfId="7" applyNumberFormat="1" applyFont="1" applyFill="1" applyBorder="1"/>
    <xf numFmtId="173" fontId="29" fillId="5" borderId="16" xfId="7" applyNumberFormat="1" applyFont="1" applyFill="1" applyBorder="1"/>
    <xf numFmtId="0" fontId="31" fillId="5" borderId="6" xfId="0" applyFont="1" applyFill="1" applyBorder="1" applyAlignment="1">
      <alignment horizontal="right" wrapText="1"/>
    </xf>
    <xf numFmtId="0" fontId="31" fillId="7" borderId="6" xfId="0" applyFont="1" applyFill="1" applyBorder="1" applyAlignment="1">
      <alignment horizontal="right" wrapText="1"/>
    </xf>
    <xf numFmtId="0" fontId="19" fillId="5" borderId="6" xfId="0" applyFont="1" applyFill="1" applyBorder="1" applyAlignment="1">
      <alignment horizontal="right" wrapText="1"/>
    </xf>
    <xf numFmtId="0" fontId="19" fillId="7" borderId="6" xfId="0" applyFont="1" applyFill="1" applyBorder="1" applyAlignment="1">
      <alignment horizontal="right" wrapText="1"/>
    </xf>
    <xf numFmtId="0" fontId="30" fillId="5" borderId="6" xfId="0" applyFont="1" applyFill="1" applyBorder="1" applyAlignment="1">
      <alignment horizontal="right" wrapText="1"/>
    </xf>
    <xf numFmtId="0" fontId="30" fillId="7" borderId="6" xfId="0" applyFont="1" applyFill="1" applyBorder="1" applyAlignment="1">
      <alignment horizontal="right" wrapText="1"/>
    </xf>
    <xf numFmtId="0" fontId="31" fillId="5" borderId="0" xfId="0" applyFont="1" applyFill="1" applyAlignment="1">
      <alignment horizontal="right" wrapText="1"/>
    </xf>
    <xf numFmtId="0" fontId="31" fillId="7" borderId="0" xfId="0" applyFont="1" applyFill="1" applyAlignment="1">
      <alignment horizontal="right" wrapText="1"/>
    </xf>
    <xf numFmtId="168" fontId="19" fillId="5" borderId="3" xfId="0" applyNumberFormat="1" applyFont="1" applyFill="1" applyBorder="1" applyAlignment="1">
      <alignment horizontal="right" wrapText="1"/>
    </xf>
    <xf numFmtId="169" fontId="19" fillId="5" borderId="3" xfId="0" applyNumberFormat="1" applyFont="1" applyFill="1" applyBorder="1" applyAlignment="1">
      <alignment horizontal="right" wrapText="1"/>
    </xf>
    <xf numFmtId="168" fontId="19" fillId="7" borderId="3" xfId="0" applyNumberFormat="1" applyFont="1" applyFill="1" applyBorder="1" applyAlignment="1">
      <alignment horizontal="right" wrapText="1"/>
    </xf>
    <xf numFmtId="169" fontId="19" fillId="7" borderId="3" xfId="0" applyNumberFormat="1" applyFont="1" applyFill="1" applyBorder="1" applyAlignment="1">
      <alignment horizontal="right" wrapText="1"/>
    </xf>
    <xf numFmtId="168" fontId="19" fillId="5" borderId="4" xfId="0" applyNumberFormat="1" applyFont="1" applyFill="1" applyBorder="1" applyAlignment="1">
      <alignment horizontal="right" wrapText="1"/>
    </xf>
    <xf numFmtId="169" fontId="19" fillId="5" borderId="4" xfId="0" applyNumberFormat="1" applyFont="1" applyFill="1" applyBorder="1" applyAlignment="1">
      <alignment horizontal="right" wrapText="1"/>
    </xf>
    <xf numFmtId="168" fontId="19" fillId="7" borderId="4" xfId="0" applyNumberFormat="1" applyFont="1" applyFill="1" applyBorder="1" applyAlignment="1">
      <alignment horizontal="right" wrapText="1"/>
    </xf>
    <xf numFmtId="169" fontId="19" fillId="7" borderId="4" xfId="0" applyNumberFormat="1" applyFont="1" applyFill="1" applyBorder="1" applyAlignment="1">
      <alignment horizontal="right" wrapText="1"/>
    </xf>
    <xf numFmtId="168" fontId="30" fillId="5" borderId="7" xfId="0" applyNumberFormat="1" applyFont="1" applyFill="1" applyBorder="1" applyAlignment="1">
      <alignment horizontal="right" wrapText="1"/>
    </xf>
    <xf numFmtId="169" fontId="30" fillId="5" borderId="7" xfId="0" applyNumberFormat="1" applyFont="1" applyFill="1" applyBorder="1" applyAlignment="1">
      <alignment horizontal="right" wrapText="1"/>
    </xf>
    <xf numFmtId="168" fontId="30" fillId="7" borderId="7" xfId="0" applyNumberFormat="1" applyFont="1" applyFill="1" applyBorder="1" applyAlignment="1">
      <alignment horizontal="right" wrapText="1"/>
    </xf>
    <xf numFmtId="169" fontId="30" fillId="7" borderId="7" xfId="0" applyNumberFormat="1" applyFont="1" applyFill="1" applyBorder="1" applyAlignment="1">
      <alignment horizontal="right" wrapText="1"/>
    </xf>
    <xf numFmtId="168" fontId="19" fillId="5" borderId="0" xfId="0" applyNumberFormat="1" applyFont="1" applyFill="1" applyAlignment="1">
      <alignment horizontal="right" wrapText="1"/>
    </xf>
    <xf numFmtId="169" fontId="19" fillId="5" borderId="0" xfId="0" applyNumberFormat="1" applyFont="1" applyFill="1" applyAlignment="1">
      <alignment horizontal="right" wrapText="1"/>
    </xf>
    <xf numFmtId="168" fontId="19" fillId="7" borderId="0" xfId="0" applyNumberFormat="1" applyFont="1" applyFill="1" applyAlignment="1">
      <alignment horizontal="right" wrapText="1"/>
    </xf>
    <xf numFmtId="169" fontId="19" fillId="7" borderId="0" xfId="0" applyNumberFormat="1" applyFont="1" applyFill="1" applyAlignment="1">
      <alignment horizontal="right" wrapText="1"/>
    </xf>
    <xf numFmtId="168" fontId="19" fillId="5" borderId="1" xfId="0" applyNumberFormat="1" applyFont="1" applyFill="1" applyBorder="1" applyAlignment="1">
      <alignment horizontal="right" wrapText="1"/>
    </xf>
    <xf numFmtId="0" fontId="19" fillId="5" borderId="1" xfId="0" applyFont="1" applyFill="1" applyBorder="1" applyAlignment="1">
      <alignment horizontal="right" wrapText="1"/>
    </xf>
    <xf numFmtId="168" fontId="19" fillId="7" borderId="1" xfId="0" applyNumberFormat="1" applyFont="1" applyFill="1" applyBorder="1" applyAlignment="1">
      <alignment horizontal="right" wrapText="1"/>
    </xf>
    <xf numFmtId="0" fontId="19" fillId="7" borderId="1" xfId="0" applyFont="1" applyFill="1" applyBorder="1" applyAlignment="1">
      <alignment horizontal="right" wrapText="1"/>
    </xf>
    <xf numFmtId="0" fontId="19" fillId="2" borderId="4" xfId="0" applyFont="1" applyFill="1" applyBorder="1" applyAlignment="1">
      <alignment wrapText="1"/>
    </xf>
    <xf numFmtId="0" fontId="30" fillId="5" borderId="4" xfId="0" applyFont="1" applyFill="1" applyBorder="1" applyAlignment="1">
      <alignment horizontal="right" wrapText="1"/>
    </xf>
    <xf numFmtId="173" fontId="29" fillId="3" borderId="24" xfId="7" applyNumberFormat="1" applyFont="1" applyFill="1" applyBorder="1"/>
    <xf numFmtId="173" fontId="29" fillId="8" borderId="24" xfId="7" applyNumberFormat="1" applyFont="1" applyFill="1" applyBorder="1"/>
  </cellXfs>
  <cellStyles count="8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Normal 2 34 2" xfId="7" xr:uid="{06C43FA2-25AA-4F5A-9ABA-DCABCA6D3F6F}"/>
    <cellStyle name="Normal 3" xfId="6" xr:uid="{8D8CED10-A61B-41C0-A8C5-FEA9167265C4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342900</xdr:rowOff>
    </xdr:from>
    <xdr:to>
      <xdr:col>8</xdr:col>
      <xdr:colOff>247650</xdr:colOff>
      <xdr:row>10</xdr:row>
      <xdr:rowOff>342900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32A5373-6741-460C-AF40-1E431E98CA06}"/>
            </a:ext>
          </a:extLst>
        </xdr:cNvPr>
        <xdr:cNvCxnSpPr/>
      </xdr:nvCxnSpPr>
      <xdr:spPr>
        <a:xfrm>
          <a:off x="689610" y="2354580"/>
          <a:ext cx="464058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516255</xdr:colOff>
      <xdr:row>11</xdr:row>
      <xdr:rowOff>91675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983A9A-A850-4958-8E4F-6E18C413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11680"/>
          <a:ext cx="512445" cy="442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44140625" defaultRowHeight="13.2" x14ac:dyDescent="0.25"/>
  <cols>
    <col min="1" max="7" width="9.33203125" customWidth="1"/>
    <col min="8" max="17" width="9.5546875" customWidth="1"/>
  </cols>
  <sheetData>
    <row r="1" spans="1:17" ht="14.1" customHeight="1" x14ac:dyDescent="0.25"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 ht="14.1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 ht="29.1" customHeight="1" x14ac:dyDescent="0.25">
      <c r="A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ht="19.2" customHeight="1" x14ac:dyDescent="0.3">
      <c r="A4" s="144"/>
      <c r="B4" s="145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 ht="14.1" customHeight="1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</row>
    <row r="6" spans="1:17" ht="14.1" customHeight="1" x14ac:dyDescent="0.25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</row>
    <row r="7" spans="1:17" ht="14.1" customHeight="1" x14ac:dyDescent="0.25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</row>
    <row r="8" spans="1:17" ht="14.1" customHeight="1" x14ac:dyDescent="0.25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</row>
    <row r="9" spans="1:17" ht="14.1" customHeight="1" x14ac:dyDescent="0.25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</row>
    <row r="10" spans="1:17" ht="14.1" customHeight="1" x14ac:dyDescent="0.25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</row>
    <row r="11" spans="1:17" ht="29.1" customHeight="1" x14ac:dyDescent="0.25">
      <c r="A11" s="144"/>
      <c r="B11" s="147" t="s">
        <v>0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4"/>
      <c r="O11" s="144"/>
      <c r="P11" s="144"/>
      <c r="Q11" s="144"/>
    </row>
    <row r="12" spans="1:17" ht="14.1" customHeight="1" x14ac:dyDescent="0.25">
      <c r="A12" s="144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4"/>
      <c r="O12" s="144"/>
      <c r="P12" s="144"/>
      <c r="Q12" s="144"/>
    </row>
    <row r="13" spans="1:17" ht="14.1" customHeight="1" x14ac:dyDescent="0.25">
      <c r="A13" s="144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4"/>
      <c r="O13" s="144"/>
      <c r="P13" s="144"/>
      <c r="Q13" s="144"/>
    </row>
    <row r="14" spans="1:17" ht="14.1" customHeight="1" x14ac:dyDescent="0.25">
      <c r="A14" s="144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4"/>
      <c r="O14" s="144"/>
      <c r="P14" s="144"/>
      <c r="Q14" s="144"/>
    </row>
    <row r="15" spans="1:17" ht="14.1" customHeight="1" x14ac:dyDescent="0.25">
      <c r="A15" s="144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4"/>
      <c r="O15" s="144"/>
      <c r="P15" s="144"/>
      <c r="Q15" s="144"/>
    </row>
    <row r="16" spans="1:17" ht="14.1" customHeight="1" x14ac:dyDescent="0.25">
      <c r="A16" s="144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4"/>
      <c r="O16" s="144"/>
      <c r="P16" s="144"/>
      <c r="Q16" s="144"/>
    </row>
    <row r="17" spans="1:17" ht="14.1" customHeight="1" x14ac:dyDescent="0.2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</row>
    <row r="18" spans="1:17" ht="14.1" customHeight="1" x14ac:dyDescent="0.25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</row>
    <row r="19" spans="1:17" ht="14.1" customHeight="1" x14ac:dyDescent="0.25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</row>
    <row r="20" spans="1:17" ht="14.1" customHeight="1" x14ac:dyDescent="0.25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</row>
    <row r="21" spans="1:17" ht="14.1" customHeight="1" x14ac:dyDescent="0.2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</row>
    <row r="22" spans="1:17" ht="14.1" customHeight="1" x14ac:dyDescent="0.25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</row>
    <row r="23" spans="1:17" ht="14.1" customHeight="1" x14ac:dyDescent="0.25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</row>
    <row r="24" spans="1:17" ht="14.1" customHeight="1" x14ac:dyDescent="0.25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showGridLines="0" showRuler="0" workbookViewId="0"/>
  </sheetViews>
  <sheetFormatPr defaultColWidth="13.33203125" defaultRowHeight="13.2" x14ac:dyDescent="0.25"/>
  <cols>
    <col min="2" max="2" width="42" customWidth="1"/>
    <col min="3" max="6" width="19.88671875" customWidth="1"/>
    <col min="7" max="10" width="9.5546875" customWidth="1"/>
  </cols>
  <sheetData>
    <row r="1" spans="1:10" ht="16.649999999999999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3.25" customHeight="1" x14ac:dyDescent="0.35">
      <c r="A2" s="2"/>
      <c r="B2" s="3" t="s">
        <v>174</v>
      </c>
      <c r="C2" s="2"/>
      <c r="D2" s="2"/>
      <c r="E2" s="2"/>
      <c r="F2" s="2"/>
      <c r="G2" s="2"/>
      <c r="H2" s="2"/>
      <c r="I2" s="2"/>
      <c r="J2" s="2"/>
    </row>
    <row r="3" spans="1:10" ht="16.649999999999999" customHeight="1" x14ac:dyDescent="0.25">
      <c r="A3" s="2"/>
      <c r="B3" s="4" t="str">
        <f>'1. Key figures table'!$B$3</f>
        <v>Second quarter and half year 2026 results</v>
      </c>
      <c r="C3" s="2"/>
      <c r="D3" s="2"/>
      <c r="E3" s="2"/>
      <c r="F3" s="2"/>
      <c r="G3" s="2"/>
      <c r="H3" s="2"/>
      <c r="I3" s="2"/>
      <c r="J3" s="2"/>
    </row>
    <row r="4" spans="1:10" ht="16.649999999999999" customHeight="1" x14ac:dyDescent="0.25">
      <c r="A4" s="2"/>
      <c r="B4" s="5"/>
      <c r="C4" s="24"/>
      <c r="D4" s="24"/>
      <c r="E4" s="24"/>
      <c r="F4" s="24"/>
      <c r="G4" s="2"/>
      <c r="H4" s="2"/>
      <c r="I4" s="2"/>
      <c r="J4" s="2"/>
    </row>
    <row r="5" spans="1:10" ht="16.649999999999999" customHeight="1" x14ac:dyDescent="0.25">
      <c r="A5" s="2"/>
      <c r="B5" s="41"/>
      <c r="C5" s="138">
        <v>46203</v>
      </c>
      <c r="D5" s="138">
        <v>46203</v>
      </c>
      <c r="E5" s="139">
        <v>46022</v>
      </c>
      <c r="F5" s="139">
        <v>46022</v>
      </c>
      <c r="G5" s="2"/>
      <c r="H5" s="2"/>
      <c r="I5" s="2"/>
      <c r="J5" s="2"/>
    </row>
    <row r="6" spans="1:10" ht="16.649999999999999" customHeight="1" x14ac:dyDescent="0.25">
      <c r="A6" s="2"/>
      <c r="B6" s="54"/>
      <c r="C6" s="76" t="s">
        <v>220</v>
      </c>
      <c r="D6" s="76" t="s">
        <v>220</v>
      </c>
      <c r="E6" s="140" t="s">
        <v>221</v>
      </c>
      <c r="F6" s="140" t="s">
        <v>221</v>
      </c>
      <c r="G6" s="2"/>
      <c r="H6" s="2"/>
      <c r="I6" s="2"/>
      <c r="J6" s="2"/>
    </row>
    <row r="7" spans="1:10" ht="16.649999999999999" customHeight="1" x14ac:dyDescent="0.25">
      <c r="A7" s="2"/>
      <c r="B7" s="66"/>
      <c r="C7" s="70" t="s">
        <v>222</v>
      </c>
      <c r="D7" s="70" t="s">
        <v>223</v>
      </c>
      <c r="E7" s="71" t="s">
        <v>222</v>
      </c>
      <c r="F7" s="71" t="s">
        <v>223</v>
      </c>
      <c r="G7" s="2"/>
      <c r="H7" s="2"/>
      <c r="I7" s="2"/>
      <c r="J7" s="2"/>
    </row>
    <row r="8" spans="1:10" ht="16.649999999999999" customHeight="1" x14ac:dyDescent="0.25">
      <c r="A8" s="2"/>
      <c r="B8" s="10" t="s">
        <v>224</v>
      </c>
      <c r="C8" s="291">
        <v>300000000</v>
      </c>
      <c r="D8" s="292">
        <v>60000000</v>
      </c>
      <c r="E8" s="293">
        <v>300000000</v>
      </c>
      <c r="F8" s="294">
        <v>60000000</v>
      </c>
      <c r="G8" s="2"/>
      <c r="H8" s="2"/>
      <c r="I8" s="2"/>
      <c r="J8" s="2"/>
    </row>
    <row r="9" spans="1:10" ht="16.649999999999999" customHeight="1" x14ac:dyDescent="0.25">
      <c r="A9" s="15"/>
      <c r="B9" s="12" t="s">
        <v>225</v>
      </c>
      <c r="C9" s="295">
        <v>150000000</v>
      </c>
      <c r="D9" s="296">
        <v>30000000</v>
      </c>
      <c r="E9" s="297">
        <v>150000000</v>
      </c>
      <c r="F9" s="298">
        <v>30000000</v>
      </c>
      <c r="G9" s="15"/>
      <c r="H9" s="15"/>
      <c r="I9" s="2"/>
      <c r="J9" s="2"/>
    </row>
    <row r="10" spans="1:10" ht="16.649999999999999" customHeight="1" x14ac:dyDescent="0.25">
      <c r="A10" s="2"/>
      <c r="B10" s="22" t="s">
        <v>226</v>
      </c>
      <c r="C10" s="299">
        <v>450000000</v>
      </c>
      <c r="D10" s="300">
        <v>90000000</v>
      </c>
      <c r="E10" s="301">
        <v>450000000</v>
      </c>
      <c r="F10" s="302">
        <v>90000000</v>
      </c>
      <c r="G10" s="2"/>
      <c r="H10" s="2"/>
      <c r="I10" s="2"/>
      <c r="J10" s="2"/>
    </row>
    <row r="11" spans="1:10" ht="16.649999999999999" customHeight="1" x14ac:dyDescent="0.25">
      <c r="A11" s="2"/>
      <c r="B11" s="20"/>
      <c r="C11" s="244"/>
      <c r="D11" s="244"/>
      <c r="E11" s="265"/>
      <c r="F11" s="265"/>
      <c r="G11" s="2"/>
      <c r="H11" s="2"/>
      <c r="I11" s="2"/>
      <c r="J11" s="2"/>
    </row>
    <row r="12" spans="1:10" ht="16.649999999999999" customHeight="1" x14ac:dyDescent="0.25">
      <c r="A12" s="15"/>
      <c r="B12" s="32" t="s">
        <v>227</v>
      </c>
      <c r="C12" s="289"/>
      <c r="D12" s="289"/>
      <c r="E12" s="290"/>
      <c r="F12" s="290"/>
      <c r="G12" s="15"/>
      <c r="H12" s="15"/>
      <c r="I12" s="2"/>
      <c r="J12" s="2"/>
    </row>
    <row r="13" spans="1:10" ht="16.649999999999999" customHeight="1" x14ac:dyDescent="0.25">
      <c r="A13" s="15"/>
      <c r="B13" s="2" t="s">
        <v>224</v>
      </c>
      <c r="C13" s="303">
        <v>125000000</v>
      </c>
      <c r="D13" s="304">
        <v>25000000</v>
      </c>
      <c r="E13" s="305">
        <v>125000000</v>
      </c>
      <c r="F13" s="306">
        <v>25000000</v>
      </c>
      <c r="G13" s="15"/>
      <c r="H13" s="15"/>
      <c r="I13" s="2"/>
      <c r="J13" s="2"/>
    </row>
    <row r="14" spans="1:10" ht="16.649999999999999" customHeight="1" x14ac:dyDescent="0.25">
      <c r="A14" s="2"/>
      <c r="B14" s="24" t="s">
        <v>228</v>
      </c>
      <c r="C14" s="307">
        <v>973085</v>
      </c>
      <c r="D14" s="308"/>
      <c r="E14" s="309">
        <v>505837</v>
      </c>
      <c r="F14" s="310"/>
      <c r="G14" s="2"/>
      <c r="H14" s="2"/>
      <c r="I14" s="2"/>
      <c r="J14" s="2"/>
    </row>
    <row r="15" spans="1:10" ht="16.649999999999999" customHeight="1" x14ac:dyDescent="0.25">
      <c r="A15" s="2"/>
      <c r="B15" s="19"/>
      <c r="C15" s="33"/>
      <c r="D15" s="33"/>
      <c r="E15" s="33"/>
      <c r="F15" s="33"/>
      <c r="G15" s="2"/>
      <c r="H15" s="2"/>
      <c r="I15" s="2"/>
      <c r="J15" s="2"/>
    </row>
  </sheetData>
  <pageMargins left="0.75" right="0.75" top="1" bottom="1" header="0.5" footer="0.5"/>
  <customProperties>
    <customPr name="_pios_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91"/>
  <sheetViews>
    <sheetView showGridLines="0" showRuler="0" workbookViewId="0"/>
  </sheetViews>
  <sheetFormatPr defaultColWidth="13.33203125" defaultRowHeight="13.2" x14ac:dyDescent="0.25"/>
  <cols>
    <col min="2" max="2" width="64.5546875" customWidth="1"/>
  </cols>
  <sheetData>
    <row r="1" spans="1:23" ht="16.64999999999999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3.25" customHeight="1" x14ac:dyDescent="0.35">
      <c r="A2" s="1"/>
      <c r="B2" s="148" t="s">
        <v>229</v>
      </c>
      <c r="C2" s="148"/>
      <c r="D2" s="14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6.649999999999999" customHeight="1" x14ac:dyDescent="0.25">
      <c r="A3" s="1"/>
      <c r="B3" s="4" t="str">
        <f>'1. Key figures table'!$B$3</f>
        <v>Second quarter and half year 2026 results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6.649999999999999" customHeight="1" x14ac:dyDescent="0.25">
      <c r="A4" s="1"/>
      <c r="B4" s="97"/>
      <c r="C4" s="97"/>
      <c r="D4" s="97"/>
      <c r="E4" s="97"/>
      <c r="F4" s="97"/>
      <c r="G4" s="97"/>
      <c r="H4" s="9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6.649999999999999" customHeight="1" x14ac:dyDescent="0.25">
      <c r="A5" s="1"/>
      <c r="B5" s="141" t="s">
        <v>30</v>
      </c>
      <c r="C5" s="8" t="s">
        <v>55</v>
      </c>
      <c r="D5" s="8" t="s">
        <v>5</v>
      </c>
      <c r="E5" s="8" t="s">
        <v>56</v>
      </c>
      <c r="F5" s="8" t="s">
        <v>57</v>
      </c>
      <c r="G5" s="8" t="s">
        <v>58</v>
      </c>
      <c r="H5" s="43" t="s">
        <v>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6.649999999999999" customHeight="1" x14ac:dyDescent="0.25">
      <c r="A6" s="1"/>
      <c r="B6" s="100" t="s">
        <v>230</v>
      </c>
      <c r="C6" s="209">
        <f>'2. Cons Stat of Income'!C11</f>
        <v>140404000</v>
      </c>
      <c r="D6" s="209">
        <f>'2. Cons Stat of Income'!D11</f>
        <v>146198000</v>
      </c>
      <c r="E6" s="209">
        <f>'2. Cons Stat of Income'!E11</f>
        <v>136884000</v>
      </c>
      <c r="F6" s="209">
        <f>'2. Cons Stat of Income'!F11</f>
        <v>131203000</v>
      </c>
      <c r="G6" s="209">
        <f>'2. Cons Stat of Income'!G11</f>
        <v>129155000</v>
      </c>
      <c r="H6" s="254">
        <f>'2. Cons Stat of Income'!H11</f>
        <v>134572000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6.649999999999999" customHeight="1" x14ac:dyDescent="0.25">
      <c r="A7" s="1"/>
      <c r="B7" s="1" t="s">
        <v>50</v>
      </c>
      <c r="C7" s="202">
        <f>'2. Cons Stat of Income'!C7</f>
        <v>79675000</v>
      </c>
      <c r="D7" s="202">
        <f>'2. Cons Stat of Income'!D7</f>
        <v>86356000</v>
      </c>
      <c r="E7" s="202">
        <f>'2. Cons Stat of Income'!E7</f>
        <v>79545000</v>
      </c>
      <c r="F7" s="202">
        <f>'2. Cons Stat of Income'!F7</f>
        <v>77313000</v>
      </c>
      <c r="G7" s="202">
        <f>'2. Cons Stat of Income'!G7</f>
        <v>75731000</v>
      </c>
      <c r="H7" s="203">
        <f>'2. Cons Stat of Income'!H7</f>
        <v>81079000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6.649999999999999" customHeight="1" x14ac:dyDescent="0.25">
      <c r="A8" s="1"/>
      <c r="B8" s="1" t="s">
        <v>51</v>
      </c>
      <c r="C8" s="202">
        <f>'2. Cons Stat of Income'!C8</f>
        <v>41791000</v>
      </c>
      <c r="D8" s="202">
        <f>'2. Cons Stat of Income'!D8</f>
        <v>39884000</v>
      </c>
      <c r="E8" s="202">
        <f>'2. Cons Stat of Income'!E8</f>
        <v>38715000</v>
      </c>
      <c r="F8" s="202">
        <f>'2. Cons Stat of Income'!F8</f>
        <v>38540000</v>
      </c>
      <c r="G8" s="202">
        <f>'2. Cons Stat of Income'!G8</f>
        <v>38471000</v>
      </c>
      <c r="H8" s="203">
        <f>'2. Cons Stat of Income'!H8</f>
        <v>38327000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6.649999999999999" customHeight="1" x14ac:dyDescent="0.25">
      <c r="A9" s="1"/>
      <c r="B9" s="1" t="s">
        <v>12</v>
      </c>
      <c r="C9" s="202">
        <f>'2. Cons Stat of Income'!C10</f>
        <v>18938000</v>
      </c>
      <c r="D9" s="202">
        <f>'2. Cons Stat of Income'!D10</f>
        <v>19958000</v>
      </c>
      <c r="E9" s="202">
        <f>'2. Cons Stat of Income'!E10</f>
        <v>18624000</v>
      </c>
      <c r="F9" s="202">
        <f>'2. Cons Stat of Income'!F10</f>
        <v>15350000</v>
      </c>
      <c r="G9" s="202">
        <f>'2. Cons Stat of Income'!G10</f>
        <v>14953000</v>
      </c>
      <c r="H9" s="203">
        <f>'2. Cons Stat of Income'!H10</f>
        <v>15166000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6.6" customHeight="1" x14ac:dyDescent="0.25">
      <c r="A10" s="1"/>
      <c r="B10" s="74"/>
      <c r="C10" s="311"/>
      <c r="D10" s="258"/>
      <c r="E10" s="258"/>
      <c r="F10" s="258"/>
      <c r="G10" s="311"/>
      <c r="H10" s="24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6.649999999999999" customHeight="1" x14ac:dyDescent="0.25">
      <c r="A11" s="1"/>
      <c r="B11" s="83" t="s">
        <v>231</v>
      </c>
      <c r="C11" s="209">
        <f t="shared" ref="C11:H11" si="0">SUM(C12:C14)</f>
        <v>279000</v>
      </c>
      <c r="D11" s="209">
        <f t="shared" si="0"/>
        <v>-9997000</v>
      </c>
      <c r="E11" s="209">
        <f t="shared" si="0"/>
        <v>6685000</v>
      </c>
      <c r="F11" s="209">
        <f t="shared" si="0"/>
        <v>-279000</v>
      </c>
      <c r="G11" s="209">
        <f t="shared" si="0"/>
        <v>-6902000</v>
      </c>
      <c r="H11" s="254">
        <f t="shared" si="0"/>
        <v>-4247000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6.649999999999999" customHeight="1" x14ac:dyDescent="0.25">
      <c r="A12" s="1"/>
      <c r="B12" s="1" t="s">
        <v>50</v>
      </c>
      <c r="C12" s="202">
        <f>'4. Cons Balance Sheet'!D48-'4. Cons Balance Sheet'!C48</f>
        <v>2921000</v>
      </c>
      <c r="D12" s="202">
        <f>'4. Cons Balance Sheet'!E48-'4. Cons Balance Sheet'!D48</f>
        <v>-9052000</v>
      </c>
      <c r="E12" s="202">
        <f>'4. Cons Balance Sheet'!F48-'4. Cons Balance Sheet'!E48</f>
        <v>5229000</v>
      </c>
      <c r="F12" s="202">
        <f>'4. Cons Balance Sheet'!G48-'4. Cons Balance Sheet'!F48</f>
        <v>485000</v>
      </c>
      <c r="G12" s="202">
        <f>'4. Cons Balance Sheet'!H48-'4. Cons Balance Sheet'!G48</f>
        <v>-6091000</v>
      </c>
      <c r="H12" s="203">
        <f>'4. Cons Balance Sheet'!I48-'4. Cons Balance Sheet'!H48</f>
        <v>-5082000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6.649999999999999" customHeight="1" x14ac:dyDescent="0.25">
      <c r="A13" s="1"/>
      <c r="B13" s="1" t="s">
        <v>51</v>
      </c>
      <c r="C13" s="202">
        <f>'4. Cons Balance Sheet'!D49-'4. Cons Balance Sheet'!C49</f>
        <v>-1517000</v>
      </c>
      <c r="D13" s="202">
        <f>'4. Cons Balance Sheet'!E49-'4. Cons Balance Sheet'!D49</f>
        <v>-1361000</v>
      </c>
      <c r="E13" s="202">
        <f>'4. Cons Balance Sheet'!F49-'4. Cons Balance Sheet'!E49</f>
        <v>228000</v>
      </c>
      <c r="F13" s="202">
        <f>'4. Cons Balance Sheet'!G49-'4. Cons Balance Sheet'!F49</f>
        <v>428000</v>
      </c>
      <c r="G13" s="202">
        <f>'4. Cons Balance Sheet'!H49-'4. Cons Balance Sheet'!G49</f>
        <v>359000</v>
      </c>
      <c r="H13" s="203">
        <f>'4. Cons Balance Sheet'!I49-'4. Cons Balance Sheet'!H49</f>
        <v>867000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6.649999999999999" customHeight="1" x14ac:dyDescent="0.25">
      <c r="A14" s="1"/>
      <c r="B14" s="1" t="s">
        <v>12</v>
      </c>
      <c r="C14" s="202">
        <f>'4. Cons Balance Sheet'!D50-'4. Cons Balance Sheet'!C50</f>
        <v>-1125000</v>
      </c>
      <c r="D14" s="202">
        <f>'4. Cons Balance Sheet'!E50-'4. Cons Balance Sheet'!D50</f>
        <v>416000</v>
      </c>
      <c r="E14" s="202">
        <f>'4. Cons Balance Sheet'!F50-'4. Cons Balance Sheet'!E50</f>
        <v>1228000</v>
      </c>
      <c r="F14" s="202">
        <f>'4. Cons Balance Sheet'!G50-'4. Cons Balance Sheet'!F50</f>
        <v>-1192000</v>
      </c>
      <c r="G14" s="202">
        <f>'4. Cons Balance Sheet'!H50-'4. Cons Balance Sheet'!G50</f>
        <v>-1170000</v>
      </c>
      <c r="H14" s="203">
        <f>'4. Cons Balance Sheet'!I50-'4. Cons Balance Sheet'!H50</f>
        <v>-32000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6.6" customHeight="1" x14ac:dyDescent="0.25">
      <c r="A15" s="1"/>
      <c r="B15" s="74"/>
      <c r="C15" s="311"/>
      <c r="D15" s="258"/>
      <c r="E15" s="258"/>
      <c r="F15" s="258"/>
      <c r="G15" s="311"/>
      <c r="H15" s="24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6.649999999999999" customHeight="1" x14ac:dyDescent="0.25">
      <c r="A16" s="1"/>
      <c r="B16" s="83" t="s">
        <v>232</v>
      </c>
      <c r="C16" s="209">
        <f t="shared" ref="C16:H16" si="1">C11+C6</f>
        <v>140683000</v>
      </c>
      <c r="D16" s="209">
        <f t="shared" si="1"/>
        <v>136201000</v>
      </c>
      <c r="E16" s="209">
        <f t="shared" si="1"/>
        <v>143569000</v>
      </c>
      <c r="F16" s="209">
        <f t="shared" si="1"/>
        <v>130924000</v>
      </c>
      <c r="G16" s="209">
        <f t="shared" si="1"/>
        <v>122253000</v>
      </c>
      <c r="H16" s="254">
        <f t="shared" si="1"/>
        <v>130325000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6.649999999999999" customHeight="1" x14ac:dyDescent="0.25">
      <c r="A17" s="1"/>
      <c r="B17" s="1" t="s">
        <v>50</v>
      </c>
      <c r="C17" s="202">
        <f t="shared" ref="C17:H19" si="2">C7+C12</f>
        <v>82596000</v>
      </c>
      <c r="D17" s="202">
        <f t="shared" si="2"/>
        <v>77304000</v>
      </c>
      <c r="E17" s="202">
        <f t="shared" si="2"/>
        <v>84774000</v>
      </c>
      <c r="F17" s="202">
        <f t="shared" si="2"/>
        <v>77798000</v>
      </c>
      <c r="G17" s="202">
        <f t="shared" si="2"/>
        <v>69640000</v>
      </c>
      <c r="H17" s="203">
        <f t="shared" si="2"/>
        <v>75997000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6.649999999999999" customHeight="1" x14ac:dyDescent="0.25">
      <c r="A18" s="1"/>
      <c r="B18" s="1" t="s">
        <v>51</v>
      </c>
      <c r="C18" s="202">
        <f t="shared" si="2"/>
        <v>40274000</v>
      </c>
      <c r="D18" s="202">
        <f t="shared" si="2"/>
        <v>38523000</v>
      </c>
      <c r="E18" s="202">
        <f t="shared" si="2"/>
        <v>38943000</v>
      </c>
      <c r="F18" s="202">
        <f t="shared" si="2"/>
        <v>38968000</v>
      </c>
      <c r="G18" s="202">
        <f t="shared" si="2"/>
        <v>38830000</v>
      </c>
      <c r="H18" s="203">
        <f t="shared" si="2"/>
        <v>39194000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6.649999999999999" customHeight="1" x14ac:dyDescent="0.25">
      <c r="A19" s="1"/>
      <c r="B19" s="1" t="s">
        <v>12</v>
      </c>
      <c r="C19" s="202">
        <f t="shared" si="2"/>
        <v>17813000</v>
      </c>
      <c r="D19" s="202">
        <f t="shared" si="2"/>
        <v>20374000</v>
      </c>
      <c r="E19" s="202">
        <f t="shared" si="2"/>
        <v>19852000</v>
      </c>
      <c r="F19" s="202">
        <f t="shared" si="2"/>
        <v>14158000</v>
      </c>
      <c r="G19" s="202">
        <f t="shared" si="2"/>
        <v>13783000</v>
      </c>
      <c r="H19" s="203">
        <f t="shared" si="2"/>
        <v>15134000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6.6" customHeight="1" x14ac:dyDescent="0.25">
      <c r="A20" s="1"/>
      <c r="B20" s="1"/>
      <c r="C20" s="202"/>
      <c r="D20" s="202"/>
      <c r="E20" s="202"/>
      <c r="F20" s="202"/>
      <c r="G20" s="202"/>
      <c r="H20" s="20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6.649999999999999" customHeight="1" x14ac:dyDescent="0.25">
      <c r="A21" s="1"/>
      <c r="B21" s="1" t="s">
        <v>59</v>
      </c>
      <c r="C21" s="202">
        <f>'2. Cons Stat of Income'!C12</f>
        <v>-17241000</v>
      </c>
      <c r="D21" s="202">
        <f>'2. Cons Stat of Income'!D12</f>
        <v>-17889000</v>
      </c>
      <c r="E21" s="202">
        <f>'2. Cons Stat of Income'!E12</f>
        <v>-14771000</v>
      </c>
      <c r="F21" s="202">
        <f>'2. Cons Stat of Income'!F12</f>
        <v>-14230000</v>
      </c>
      <c r="G21" s="202">
        <f>'2. Cons Stat of Income'!G12</f>
        <v>-12714000</v>
      </c>
      <c r="H21" s="203">
        <f>'2. Cons Stat of Income'!H12</f>
        <v>-12956000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6.6" customHeight="1" x14ac:dyDescent="0.25">
      <c r="A22" s="1"/>
      <c r="B22" s="74"/>
      <c r="C22" s="311"/>
      <c r="D22" s="258"/>
      <c r="E22" s="258"/>
      <c r="F22" s="258"/>
      <c r="G22" s="258"/>
      <c r="H22" s="3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6.649999999999999" customHeight="1" x14ac:dyDescent="0.25">
      <c r="A23" s="1"/>
      <c r="B23" s="83" t="s">
        <v>233</v>
      </c>
      <c r="C23" s="209">
        <f t="shared" ref="C23:H23" si="3">C16+C21</f>
        <v>123442000</v>
      </c>
      <c r="D23" s="209">
        <f t="shared" si="3"/>
        <v>118312000</v>
      </c>
      <c r="E23" s="209">
        <f t="shared" si="3"/>
        <v>128798000</v>
      </c>
      <c r="F23" s="209">
        <f t="shared" si="3"/>
        <v>116694000</v>
      </c>
      <c r="G23" s="209">
        <f t="shared" si="3"/>
        <v>109539000</v>
      </c>
      <c r="H23" s="254">
        <f t="shared" si="3"/>
        <v>117369000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6.6" customHeight="1" x14ac:dyDescent="0.25">
      <c r="A24" s="1"/>
      <c r="B24" s="74"/>
      <c r="C24" s="311"/>
      <c r="D24" s="258"/>
      <c r="E24" s="258"/>
      <c r="F24" s="258"/>
      <c r="G24" s="258"/>
      <c r="H24" s="24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649999999999999" customHeight="1" x14ac:dyDescent="0.25">
      <c r="A25" s="1"/>
      <c r="B25" s="83" t="s">
        <v>234</v>
      </c>
      <c r="C25" s="209">
        <f t="shared" ref="C25:H25" si="4">SUM(C26:C28)</f>
        <v>-123998000</v>
      </c>
      <c r="D25" s="209">
        <f t="shared" si="4"/>
        <v>-154140000</v>
      </c>
      <c r="E25" s="209">
        <f t="shared" si="4"/>
        <v>-119275000</v>
      </c>
      <c r="F25" s="209">
        <f t="shared" si="4"/>
        <v>-117165000</v>
      </c>
      <c r="G25" s="209">
        <f t="shared" si="4"/>
        <v>-111849000</v>
      </c>
      <c r="H25" s="254">
        <f t="shared" si="4"/>
        <v>-120475000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649999999999999" customHeight="1" x14ac:dyDescent="0.25">
      <c r="A26" s="1"/>
      <c r="B26" s="1" t="s">
        <v>235</v>
      </c>
      <c r="C26" s="202">
        <f>'2. Cons Stat of Income'!C20+'5. Cons Stat of CF'!C8</f>
        <v>-112830000</v>
      </c>
      <c r="D26" s="202">
        <f>'2. Cons Stat of Income'!D20+'5. Cons Stat of CF'!D8</f>
        <v>-143610000</v>
      </c>
      <c r="E26" s="202">
        <f>'2. Cons Stat of Income'!E20+'5. Cons Stat of CF'!E8</f>
        <v>-109349000</v>
      </c>
      <c r="F26" s="202">
        <f>'2. Cons Stat of Income'!F20+'5. Cons Stat of CF'!F8</f>
        <v>-105136000</v>
      </c>
      <c r="G26" s="202">
        <f>'2. Cons Stat of Income'!G20+'5. Cons Stat of CF'!G8</f>
        <v>-98130000</v>
      </c>
      <c r="H26" s="203">
        <f>'2. Cons Stat of Income'!H20+'5. Cons Stat of CF'!H8</f>
        <v>-109048000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649999999999999" customHeight="1" x14ac:dyDescent="0.25">
      <c r="A27" s="1"/>
      <c r="B27" s="1" t="s">
        <v>236</v>
      </c>
      <c r="C27" s="202">
        <f>('5. Cons Stat of CF'!C23+'5. Cons Stat of CF'!C24)</f>
        <v>-8711000</v>
      </c>
      <c r="D27" s="202">
        <f>('5. Cons Stat of CF'!D23+'5. Cons Stat of CF'!D24)</f>
        <v>-8410000</v>
      </c>
      <c r="E27" s="202">
        <f>('5. Cons Stat of CF'!E23+'5. Cons Stat of CF'!E24)</f>
        <v>-7541000</v>
      </c>
      <c r="F27" s="202">
        <f>('5. Cons Stat of CF'!F23+'5. Cons Stat of CF'!F24)</f>
        <v>-9535000</v>
      </c>
      <c r="G27" s="202">
        <f>('5. Cons Stat of CF'!G23+'5. Cons Stat of CF'!G24)</f>
        <v>-11469000</v>
      </c>
      <c r="H27" s="203">
        <f>('5. Cons Stat of CF'!H23+'5. Cons Stat of CF'!H24)</f>
        <v>-9599000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649999999999999" customHeight="1" x14ac:dyDescent="0.25">
      <c r="A28" s="1"/>
      <c r="B28" s="1" t="s">
        <v>45</v>
      </c>
      <c r="C28" s="202">
        <f>'5. Cons Stat of CF'!C30</f>
        <v>-2457000</v>
      </c>
      <c r="D28" s="202">
        <f>'5. Cons Stat of CF'!D30</f>
        <v>-2120000</v>
      </c>
      <c r="E28" s="202">
        <f>'5. Cons Stat of CF'!E30</f>
        <v>-2385000</v>
      </c>
      <c r="F28" s="202">
        <f>'5. Cons Stat of CF'!F30</f>
        <v>-2494000</v>
      </c>
      <c r="G28" s="202">
        <f>'5. Cons Stat of CF'!G30</f>
        <v>-2250000</v>
      </c>
      <c r="H28" s="203">
        <f>'5. Cons Stat of CF'!H30</f>
        <v>-1828000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6.6" customHeight="1" x14ac:dyDescent="0.25">
      <c r="A29" s="1"/>
      <c r="B29" s="74"/>
      <c r="C29" s="311"/>
      <c r="D29" s="258"/>
      <c r="E29" s="258"/>
      <c r="F29" s="258"/>
      <c r="G29" s="258"/>
      <c r="H29" s="3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649999999999999" customHeight="1" x14ac:dyDescent="0.25">
      <c r="A30" s="1"/>
      <c r="B30" s="96" t="s">
        <v>237</v>
      </c>
      <c r="C30" s="209">
        <f t="shared" ref="C30:H30" si="5">C23+C25</f>
        <v>-556000</v>
      </c>
      <c r="D30" s="209">
        <f t="shared" si="5"/>
        <v>-35828000</v>
      </c>
      <c r="E30" s="209">
        <f t="shared" si="5"/>
        <v>9523000</v>
      </c>
      <c r="F30" s="209">
        <f t="shared" si="5"/>
        <v>-471000</v>
      </c>
      <c r="G30" s="209">
        <f t="shared" si="5"/>
        <v>-2310000</v>
      </c>
      <c r="H30" s="254">
        <f t="shared" si="5"/>
        <v>-3106000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649999999999999" customHeight="1" x14ac:dyDescent="0.25">
      <c r="A31" s="1"/>
      <c r="B31" s="35"/>
      <c r="C31" s="20"/>
      <c r="D31" s="35"/>
      <c r="E31" s="35"/>
      <c r="F31" s="35"/>
      <c r="G31" s="20"/>
      <c r="H31" s="10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649999999999999" customHeight="1" x14ac:dyDescent="0.25">
      <c r="A32" s="1"/>
      <c r="B32" s="1"/>
      <c r="C32" s="2"/>
      <c r="D32" s="48"/>
      <c r="E32" s="48"/>
      <c r="F32" s="48"/>
      <c r="G32" s="2"/>
      <c r="H32" s="9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649999999999999" customHeight="1" x14ac:dyDescent="0.25">
      <c r="A33" s="1"/>
      <c r="B33" s="72" t="s">
        <v>238</v>
      </c>
      <c r="C33" s="2"/>
      <c r="D33" s="48"/>
      <c r="E33" s="48"/>
      <c r="F33" s="48"/>
      <c r="G33" s="2"/>
      <c r="H33" s="9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649999999999999" customHeight="1" x14ac:dyDescent="0.25">
      <c r="A34" s="1"/>
      <c r="B34" s="99" t="s">
        <v>239</v>
      </c>
      <c r="C34" s="5"/>
      <c r="D34" s="99"/>
      <c r="E34" s="99"/>
      <c r="F34" s="99"/>
      <c r="G34" s="5"/>
      <c r="H34" s="12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.649999999999999" customHeight="1" x14ac:dyDescent="0.25">
      <c r="A35" s="1"/>
      <c r="B35" s="35" t="s">
        <v>240</v>
      </c>
      <c r="C35" s="202">
        <f>SUM('5. Cons Stat of CF'!C13:C15)-C11</f>
        <v>-4766000</v>
      </c>
      <c r="D35" s="202">
        <f>SUM('5. Cons Stat of CF'!D13:D15)-D11</f>
        <v>23787000</v>
      </c>
      <c r="E35" s="202">
        <f>SUM('5. Cons Stat of CF'!E13:E15)-E11</f>
        <v>9348000</v>
      </c>
      <c r="F35" s="202">
        <f>SUM('5. Cons Stat of CF'!F13:F15)-F11</f>
        <v>-4216000</v>
      </c>
      <c r="G35" s="202">
        <f>SUM('5. Cons Stat of CF'!G13:G15)-G11</f>
        <v>-2801000</v>
      </c>
      <c r="H35" s="203">
        <f>SUM('5. Cons Stat of CF'!H13:H15)-H11</f>
        <v>-9122000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.649999999999999" customHeight="1" x14ac:dyDescent="0.25">
      <c r="A36" s="1"/>
      <c r="B36" s="1" t="s">
        <v>241</v>
      </c>
      <c r="C36" s="202">
        <f>SUM('5. Cons Stat of CF'!C18:C20)</f>
        <v>-1135000</v>
      </c>
      <c r="D36" s="202">
        <f>SUM('5. Cons Stat of CF'!D18:D20)</f>
        <v>-2086000</v>
      </c>
      <c r="E36" s="202">
        <f>SUM('5. Cons Stat of CF'!E18:E20)</f>
        <v>-795000</v>
      </c>
      <c r="F36" s="202">
        <f>SUM('5. Cons Stat of CF'!F18:F20)</f>
        <v>-1681000</v>
      </c>
      <c r="G36" s="202">
        <f>SUM('5. Cons Stat of CF'!G18:G20)</f>
        <v>-1524000</v>
      </c>
      <c r="H36" s="203">
        <f>SUM('5. Cons Stat of CF'!H18:H20)</f>
        <v>-2550000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6.649999999999999" customHeight="1" x14ac:dyDescent="0.25">
      <c r="A37" s="1"/>
      <c r="B37" s="1" t="s">
        <v>45</v>
      </c>
      <c r="C37" s="202">
        <f>-'5. Cons Stat of CF'!C30</f>
        <v>2457000</v>
      </c>
      <c r="D37" s="202">
        <f>-'5. Cons Stat of CF'!D30</f>
        <v>2120000</v>
      </c>
      <c r="E37" s="202">
        <f>-'5. Cons Stat of CF'!E30</f>
        <v>2385000</v>
      </c>
      <c r="F37" s="202">
        <f>-'5. Cons Stat of CF'!F30</f>
        <v>2494000</v>
      </c>
      <c r="G37" s="202">
        <f>-'5. Cons Stat of CF'!G30</f>
        <v>2250000</v>
      </c>
      <c r="H37" s="203">
        <f>-'5. Cons Stat of CF'!H30</f>
        <v>1828000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6.649999999999999" customHeight="1" x14ac:dyDescent="0.25">
      <c r="A38" s="1"/>
      <c r="B38" s="1" t="s">
        <v>39</v>
      </c>
      <c r="C38" s="202">
        <f>'5. Cons Stat of CF'!C7+'5. Cons Stat of CF'!C9+'5. Cons Stat of CF'!C10+'5. Cons Stat of CF'!C11</f>
        <v>1037000</v>
      </c>
      <c r="D38" s="202">
        <f>'5. Cons Stat of CF'!D7+'5. Cons Stat of CF'!D9+'5. Cons Stat of CF'!D10+'5. Cons Stat of CF'!D11</f>
        <v>25870000</v>
      </c>
      <c r="E38" s="202">
        <f>'5. Cons Stat of CF'!E7+'5. Cons Stat of CF'!E9+'5. Cons Stat of CF'!E10+'5. Cons Stat of CF'!E11</f>
        <v>-17620000</v>
      </c>
      <c r="F38" s="202">
        <f>'5. Cons Stat of CF'!F7+'5. Cons Stat of CF'!F9+'5. Cons Stat of CF'!F10+'5. Cons Stat of CF'!F11</f>
        <v>2843000</v>
      </c>
      <c r="G38" s="202">
        <f>'5. Cons Stat of CF'!G7+'5. Cons Stat of CF'!G9+'5. Cons Stat of CF'!G10+'5. Cons Stat of CF'!G11</f>
        <v>2319000</v>
      </c>
      <c r="H38" s="203">
        <f>'5. Cons Stat of CF'!H7+'5. Cons Stat of CF'!H9+'5. Cons Stat of CF'!H10+'5. Cons Stat of CF'!H11</f>
        <v>4494000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6.649999999999999" customHeight="1" x14ac:dyDescent="0.25">
      <c r="A39" s="1"/>
      <c r="B39" s="74" t="s">
        <v>242</v>
      </c>
      <c r="C39" s="246"/>
      <c r="D39" s="246"/>
      <c r="E39" s="246">
        <f>'5. Cons Stat of CF'!E53</f>
        <v>13788000</v>
      </c>
      <c r="F39" s="246">
        <f>'5. Cons Stat of CF'!F53</f>
        <v>5142000</v>
      </c>
      <c r="G39" s="246">
        <f>'5. Cons Stat of CF'!G53</f>
        <v>3148000</v>
      </c>
      <c r="H39" s="245">
        <f>'5. Cons Stat of CF'!H53</f>
        <v>522000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6.649999999999999" customHeight="1" x14ac:dyDescent="0.25">
      <c r="A40" s="1"/>
      <c r="B40" s="96" t="s">
        <v>243</v>
      </c>
      <c r="C40" s="209">
        <f t="shared" ref="C40:H40" si="6">C30+SUM(C35:C39)</f>
        <v>-2963000</v>
      </c>
      <c r="D40" s="209">
        <f t="shared" si="6"/>
        <v>13863000</v>
      </c>
      <c r="E40" s="209">
        <f t="shared" si="6"/>
        <v>16629000</v>
      </c>
      <c r="F40" s="209">
        <f t="shared" si="6"/>
        <v>4111000</v>
      </c>
      <c r="G40" s="209">
        <f t="shared" si="6"/>
        <v>1082000</v>
      </c>
      <c r="H40" s="254">
        <f t="shared" si="6"/>
        <v>-7934000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6.649999999999999" customHeight="1" x14ac:dyDescent="0.25">
      <c r="A41" s="1"/>
      <c r="B41" s="142"/>
      <c r="C41" s="20"/>
      <c r="D41" s="20"/>
      <c r="E41" s="20"/>
      <c r="F41" s="20"/>
      <c r="G41" s="20"/>
      <c r="H41" s="3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.649999999999999" customHeight="1" x14ac:dyDescent="0.25">
      <c r="A42" s="1"/>
      <c r="B42" s="1"/>
      <c r="C42" s="2"/>
      <c r="D42" s="2"/>
      <c r="E42" s="2"/>
      <c r="F42" s="2"/>
      <c r="G42" s="2"/>
      <c r="H42" s="6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.649999999999999" customHeight="1" x14ac:dyDescent="0.25">
      <c r="A43" s="1"/>
      <c r="B43" s="99" t="s">
        <v>244</v>
      </c>
      <c r="C43" s="24"/>
      <c r="D43" s="24"/>
      <c r="E43" s="24"/>
      <c r="F43" s="24"/>
      <c r="G43" s="24"/>
      <c r="H43" s="6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6.649999999999999" customHeight="1" x14ac:dyDescent="0.25">
      <c r="A44" s="1"/>
      <c r="B44" s="35" t="s">
        <v>45</v>
      </c>
      <c r="C44" s="202">
        <f>'5. Cons Stat of CF'!C30</f>
        <v>-2457000</v>
      </c>
      <c r="D44" s="202">
        <f>'5. Cons Stat of CF'!D30</f>
        <v>-2120000</v>
      </c>
      <c r="E44" s="202">
        <f>'5. Cons Stat of CF'!E30</f>
        <v>-2385000</v>
      </c>
      <c r="F44" s="202">
        <f>'5. Cons Stat of CF'!F30</f>
        <v>-2494000</v>
      </c>
      <c r="G44" s="202">
        <f>'5. Cons Stat of CF'!G30</f>
        <v>-2250000</v>
      </c>
      <c r="H44" s="203">
        <f>'5. Cons Stat of CF'!H30</f>
        <v>-1828000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6.649999999999999" customHeight="1" x14ac:dyDescent="0.25">
      <c r="A45" s="1"/>
      <c r="B45" s="1" t="s">
        <v>46</v>
      </c>
      <c r="C45" s="202"/>
      <c r="D45" s="202"/>
      <c r="E45" s="202"/>
      <c r="F45" s="202">
        <f>SUM('5. Cons Stat of CF'!F25:F26)+SUM('5. Cons Stat of CF'!F31:F33)</f>
        <v>-811000</v>
      </c>
      <c r="G45" s="202">
        <f>SUM('5. Cons Stat of CF'!G25:G26)+SUM('5. Cons Stat of CF'!G31:G33)</f>
        <v>-10569000</v>
      </c>
      <c r="H45" s="203">
        <f>SUM('5. Cons Stat of CF'!H25:H26)+SUM('5. Cons Stat of CF'!H31:H33)</f>
        <v>-3629000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.649999999999999" customHeight="1" x14ac:dyDescent="0.25">
      <c r="A46" s="1"/>
      <c r="B46" s="1" t="s">
        <v>242</v>
      </c>
      <c r="C46" s="202"/>
      <c r="D46" s="202"/>
      <c r="E46" s="202">
        <f t="shared" ref="E46:H46" si="7">-E39</f>
        <v>-13788000</v>
      </c>
      <c r="F46" s="202">
        <f t="shared" si="7"/>
        <v>-5142000</v>
      </c>
      <c r="G46" s="202">
        <f t="shared" si="7"/>
        <v>-3148000</v>
      </c>
      <c r="H46" s="203">
        <f t="shared" si="7"/>
        <v>-522000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649999999999999" customHeight="1" x14ac:dyDescent="0.25">
      <c r="A47" s="1"/>
      <c r="B47" s="74" t="s">
        <v>47</v>
      </c>
      <c r="C47" s="252">
        <f>'5. Cons Stat of CF'!C38+('4. Cons Balance Sheet'!D20-'4. Cons Balance Sheet'!C20+'5. Cons Stat of CF'!C27)</f>
        <v>-1081490</v>
      </c>
      <c r="D47" s="252">
        <f>'5. Cons Stat of CF'!D38+('4. Cons Balance Sheet'!E20-'4. Cons Balance Sheet'!D20+'5. Cons Stat of CF'!D27)</f>
        <v>-2365000</v>
      </c>
      <c r="E47" s="252">
        <f>'5. Cons Stat of CF'!E38+('4. Cons Balance Sheet'!F20-'4. Cons Balance Sheet'!E20+'5. Cons Stat of CF'!E27)</f>
        <v>-41000</v>
      </c>
      <c r="F47" s="252">
        <f>'5. Cons Stat of CF'!F38+('4. Cons Balance Sheet'!G20-'4. Cons Balance Sheet'!F20+'5. Cons Stat of CF'!F27)</f>
        <v>193000</v>
      </c>
      <c r="G47" s="252">
        <f>'5. Cons Stat of CF'!G38+('4. Cons Balance Sheet'!H20-'4. Cons Balance Sheet'!G20+'5. Cons Stat of CF'!G27)</f>
        <v>141000</v>
      </c>
      <c r="H47" s="253">
        <f>'5. Cons Stat of CF'!H38+('4. Cons Balance Sheet'!I20-'4. Cons Balance Sheet'!H20+'5. Cons Stat of CF'!H27)</f>
        <v>26000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649999999999999" customHeight="1" x14ac:dyDescent="0.25">
      <c r="A48" s="1"/>
      <c r="B48" s="96" t="s">
        <v>48</v>
      </c>
      <c r="C48" s="209">
        <f t="shared" ref="C48:H48" si="8">SUM(C40,C44:C47)</f>
        <v>-6501490</v>
      </c>
      <c r="D48" s="209">
        <f t="shared" si="8"/>
        <v>9378000</v>
      </c>
      <c r="E48" s="209">
        <f t="shared" si="8"/>
        <v>415000</v>
      </c>
      <c r="F48" s="209">
        <f t="shared" si="8"/>
        <v>-4143000</v>
      </c>
      <c r="G48" s="209">
        <f t="shared" si="8"/>
        <v>-14744000</v>
      </c>
      <c r="H48" s="254">
        <f t="shared" si="8"/>
        <v>-13887000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649999999999999" customHeight="1" x14ac:dyDescent="0.25">
      <c r="A49" s="1"/>
      <c r="B49" s="35"/>
      <c r="C49" s="20"/>
      <c r="D49" s="20"/>
      <c r="E49" s="20"/>
      <c r="F49" s="20"/>
      <c r="G49" s="20"/>
      <c r="H49" s="3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649999999999999" customHeight="1" x14ac:dyDescent="0.25">
      <c r="A50" s="1"/>
      <c r="B50" s="1"/>
      <c r="C50" s="2"/>
      <c r="D50" s="2"/>
      <c r="E50" s="2"/>
      <c r="F50" s="2"/>
      <c r="G50" s="2"/>
      <c r="H50" s="9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6.649999999999999" customHeight="1" x14ac:dyDescent="0.25">
      <c r="A51" s="1"/>
      <c r="B51" s="99" t="s">
        <v>245</v>
      </c>
      <c r="C51" s="5"/>
      <c r="D51" s="5"/>
      <c r="E51" s="5"/>
      <c r="F51" s="5"/>
      <c r="G51" s="5"/>
      <c r="H51" s="14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6.649999999999999" customHeight="1" x14ac:dyDescent="0.25">
      <c r="A52" s="1"/>
      <c r="B52" s="35" t="s">
        <v>246</v>
      </c>
      <c r="C52" s="202">
        <f>-'4. Cons Balance Sheet'!D20+'4. Cons Balance Sheet'!C20</f>
        <v>7404490</v>
      </c>
      <c r="D52" s="202">
        <f>-'4. Cons Balance Sheet'!E20+'4. Cons Balance Sheet'!D20</f>
        <v>-11476000</v>
      </c>
      <c r="E52" s="202">
        <f>-'4. Cons Balance Sheet'!F20+'4. Cons Balance Sheet'!E20</f>
        <v>559000</v>
      </c>
      <c r="F52" s="202">
        <f>-'4. Cons Balance Sheet'!G20+'4. Cons Balance Sheet'!F20</f>
        <v>29102000</v>
      </c>
      <c r="G52" s="202">
        <f>-'4. Cons Balance Sheet'!H20+'4. Cons Balance Sheet'!G20</f>
        <v>2151000</v>
      </c>
      <c r="H52" s="20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.649999999999999" customHeight="1" x14ac:dyDescent="0.25">
      <c r="A53" s="1"/>
      <c r="B53" s="74" t="s">
        <v>162</v>
      </c>
      <c r="C53" s="252">
        <f>-'5. Cons Stat of CF'!C38</f>
        <v>1081000</v>
      </c>
      <c r="D53" s="252">
        <f>-'5. Cons Stat of CF'!D38</f>
        <v>2365000</v>
      </c>
      <c r="E53" s="252">
        <f>-'5. Cons Stat of CF'!E38</f>
        <v>41000</v>
      </c>
      <c r="F53" s="252">
        <f>-'5. Cons Stat of CF'!F38</f>
        <v>-193000</v>
      </c>
      <c r="G53" s="252">
        <f>-'5. Cons Stat of CF'!G38</f>
        <v>-141000</v>
      </c>
      <c r="H53" s="253">
        <f>-'5. Cons Stat of CF'!H38</f>
        <v>-26000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.649999999999999" customHeight="1" x14ac:dyDescent="0.25">
      <c r="A54" s="1"/>
      <c r="B54" s="96" t="s">
        <v>160</v>
      </c>
      <c r="C54" s="209">
        <f t="shared" ref="C54:H54" si="9">SUM(C48,C52:C53)</f>
        <v>1984000</v>
      </c>
      <c r="D54" s="209">
        <f t="shared" si="9"/>
        <v>267000</v>
      </c>
      <c r="E54" s="209">
        <f t="shared" si="9"/>
        <v>1015000</v>
      </c>
      <c r="F54" s="209">
        <f t="shared" si="9"/>
        <v>24766000</v>
      </c>
      <c r="G54" s="209">
        <f t="shared" si="9"/>
        <v>-12734000</v>
      </c>
      <c r="H54" s="254">
        <f t="shared" si="9"/>
        <v>-13913000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.649999999999999" customHeight="1" x14ac:dyDescent="0.25">
      <c r="A55" s="1"/>
      <c r="B55" s="35"/>
      <c r="C55" s="35"/>
      <c r="D55" s="35"/>
      <c r="E55" s="35"/>
      <c r="F55" s="35"/>
      <c r="G55" s="35"/>
      <c r="H55" s="3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6.649999999999999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6.649999999999999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6.649999999999999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6.649999999999999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6.649999999999999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6.649999999999999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6.649999999999999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6.649999999999999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6.649999999999999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6.649999999999999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6.649999999999999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6.649999999999999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6.649999999999999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6.649999999999999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6.649999999999999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6.649999999999999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6.649999999999999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6.649999999999999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6.649999999999999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6.649999999999999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6.649999999999999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6.649999999999999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6.649999999999999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6.649999999999999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6.649999999999999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6.649999999999999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6.649999999999999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6.649999999999999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6.649999999999999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6.649999999999999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6.649999999999999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6.649999999999999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6.649999999999999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6.649999999999999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6.649999999999999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6.649999999999999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</sheetData>
  <mergeCells count="1">
    <mergeCell ref="B2:D2"/>
  </mergeCells>
  <pageMargins left="0.75" right="0.75" top="1" bottom="1" header="0.5" footer="0.5"/>
  <customProperties>
    <customPr name="_pios_id" r:id="rId1"/>
  </customProperties>
  <ignoredErrors>
    <ignoredError sqref="C35:H36 E46:H46 F45:H4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6"/>
  <sheetViews>
    <sheetView showGridLines="0" showRuler="0" zoomScale="115" zoomScaleNormal="115" workbookViewId="0"/>
  </sheetViews>
  <sheetFormatPr defaultColWidth="13.33203125" defaultRowHeight="13.2" x14ac:dyDescent="0.25"/>
  <cols>
    <col min="2" max="2" width="76.88671875" customWidth="1"/>
    <col min="3" max="3" width="13.5546875" customWidth="1"/>
    <col min="4" max="4" width="14.33203125" customWidth="1"/>
    <col min="5" max="5" width="17.44140625" customWidth="1"/>
    <col min="6" max="6" width="13.5546875" customWidth="1"/>
    <col min="7" max="7" width="11" customWidth="1"/>
    <col min="8" max="8" width="13.6640625" customWidth="1"/>
    <col min="9" max="11" width="9.5546875" customWidth="1"/>
  </cols>
  <sheetData>
    <row r="1" spans="1:11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3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ht="16.649999999999999" customHeight="1" x14ac:dyDescent="0.25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2"/>
      <c r="B4" s="32"/>
      <c r="C4" s="2"/>
      <c r="D4" s="2"/>
      <c r="E4" s="2"/>
      <c r="F4" s="2"/>
      <c r="G4" s="2"/>
      <c r="H4" s="2"/>
      <c r="I4" s="2"/>
      <c r="J4" s="2"/>
      <c r="K4" s="2"/>
    </row>
    <row r="5" spans="1:11" ht="16.649999999999999" customHeight="1" x14ac:dyDescent="0.25">
      <c r="A5" s="2"/>
      <c r="B5" s="5" t="s">
        <v>1</v>
      </c>
      <c r="C5" s="24"/>
      <c r="D5" s="24"/>
      <c r="E5" s="24"/>
      <c r="H5" s="24"/>
      <c r="I5" s="2"/>
      <c r="J5" s="2"/>
      <c r="K5" s="2"/>
    </row>
    <row r="6" spans="1:11" ht="16.649999999999999" customHeight="1" x14ac:dyDescent="0.25">
      <c r="A6" s="2"/>
      <c r="B6" s="6" t="s">
        <v>3</v>
      </c>
      <c r="C6" s="7" t="s">
        <v>4</v>
      </c>
      <c r="D6" s="8" t="s">
        <v>5</v>
      </c>
      <c r="E6" s="8" t="s">
        <v>6</v>
      </c>
      <c r="F6" s="9" t="s">
        <v>7</v>
      </c>
      <c r="G6" s="8" t="s">
        <v>8</v>
      </c>
      <c r="H6" s="8" t="s">
        <v>6</v>
      </c>
      <c r="I6" s="2"/>
      <c r="J6" s="2"/>
      <c r="K6" s="2"/>
    </row>
    <row r="7" spans="1:11" ht="16.649999999999999" customHeight="1" x14ac:dyDescent="0.25">
      <c r="A7" s="2"/>
      <c r="B7" s="10" t="s">
        <v>9</v>
      </c>
      <c r="C7" s="158">
        <v>119406000</v>
      </c>
      <c r="D7" s="159">
        <v>126240000</v>
      </c>
      <c r="E7" s="160">
        <v>-5.41349809885932E-2</v>
      </c>
      <c r="F7" s="158">
        <v>233608000</v>
      </c>
      <c r="G7" s="159">
        <v>247706000</v>
      </c>
      <c r="H7" s="160">
        <v>-5.6914245113158297E-2</v>
      </c>
      <c r="I7" s="2"/>
      <c r="J7" s="2"/>
      <c r="K7" s="2"/>
    </row>
    <row r="8" spans="1:11" ht="16.649999999999999" customHeight="1" x14ac:dyDescent="0.25">
      <c r="A8" s="15"/>
      <c r="B8" s="2" t="s">
        <v>10</v>
      </c>
      <c r="C8" s="161">
        <v>81079000</v>
      </c>
      <c r="D8" s="162">
        <v>86356000</v>
      </c>
      <c r="E8" s="160">
        <v>-6.1107508453378999E-2</v>
      </c>
      <c r="F8" s="161">
        <v>156810000</v>
      </c>
      <c r="G8" s="162">
        <v>166031000</v>
      </c>
      <c r="H8" s="160">
        <v>-5.5537821250248399E-2</v>
      </c>
      <c r="I8" s="15"/>
      <c r="J8" s="15"/>
      <c r="K8" s="2"/>
    </row>
    <row r="9" spans="1:11" ht="16.649999999999999" customHeight="1" x14ac:dyDescent="0.25">
      <c r="A9" s="15"/>
      <c r="B9" s="2" t="s">
        <v>11</v>
      </c>
      <c r="C9" s="161">
        <v>38327000</v>
      </c>
      <c r="D9" s="162">
        <v>39884000</v>
      </c>
      <c r="E9" s="160">
        <v>-3.9038210811352898E-2</v>
      </c>
      <c r="F9" s="161">
        <v>76798000</v>
      </c>
      <c r="G9" s="162">
        <v>81675000</v>
      </c>
      <c r="H9" s="160">
        <v>-5.9712274257728799E-2</v>
      </c>
      <c r="I9" s="15"/>
      <c r="J9" s="15"/>
      <c r="K9" s="2"/>
    </row>
    <row r="10" spans="1:11" ht="16.649999999999999" customHeight="1" x14ac:dyDescent="0.25">
      <c r="A10" s="15"/>
      <c r="B10" s="12" t="s">
        <v>12</v>
      </c>
      <c r="C10" s="163">
        <v>15166000</v>
      </c>
      <c r="D10" s="164">
        <v>19958000</v>
      </c>
      <c r="E10" s="165">
        <v>-0.24010421885960501</v>
      </c>
      <c r="F10" s="163">
        <v>30119000</v>
      </c>
      <c r="G10" s="164">
        <v>38896000</v>
      </c>
      <c r="H10" s="165">
        <v>-0.225653023447141</v>
      </c>
      <c r="I10" s="15"/>
      <c r="J10" s="15"/>
      <c r="K10" s="2"/>
    </row>
    <row r="11" spans="1:11" ht="16.649999999999999" customHeight="1" x14ac:dyDescent="0.25">
      <c r="A11" s="2"/>
      <c r="B11" s="13" t="s">
        <v>13</v>
      </c>
      <c r="C11" s="166">
        <v>134572000</v>
      </c>
      <c r="D11" s="167">
        <v>146198000</v>
      </c>
      <c r="E11" s="168">
        <v>-7.95222916866168E-2</v>
      </c>
      <c r="F11" s="166">
        <v>263727000</v>
      </c>
      <c r="G11" s="167">
        <v>286602000</v>
      </c>
      <c r="H11" s="168">
        <v>-7.9814516297862501E-2</v>
      </c>
      <c r="I11" s="2"/>
      <c r="J11" s="2"/>
      <c r="K11" s="2"/>
    </row>
    <row r="12" spans="1:11" ht="16.649999999999999" customHeight="1" x14ac:dyDescent="0.25">
      <c r="A12" s="2"/>
      <c r="B12" s="14" t="s">
        <v>14</v>
      </c>
      <c r="C12" s="169">
        <v>121616000</v>
      </c>
      <c r="D12" s="170">
        <v>128309000</v>
      </c>
      <c r="E12" s="160">
        <v>-5.2163137426057403E-2</v>
      </c>
      <c r="F12" s="169">
        <v>238057000</v>
      </c>
      <c r="G12" s="170">
        <v>251472000</v>
      </c>
      <c r="H12" s="160">
        <v>-5.33458993446587E-2</v>
      </c>
      <c r="I12" s="2"/>
      <c r="J12" s="2"/>
      <c r="K12" s="2"/>
    </row>
    <row r="13" spans="1:11" ht="16.649999999999999" customHeight="1" x14ac:dyDescent="0.25">
      <c r="A13" s="15"/>
      <c r="B13" s="15" t="s">
        <v>15</v>
      </c>
      <c r="C13" s="156">
        <v>0.90372440032101797</v>
      </c>
      <c r="D13" s="157">
        <v>0.87763854498693505</v>
      </c>
      <c r="E13" s="160"/>
      <c r="F13" s="156">
        <v>0.90266449775714996</v>
      </c>
      <c r="G13" s="157">
        <v>0.87742583792157802</v>
      </c>
      <c r="H13" s="160"/>
      <c r="I13" s="15"/>
      <c r="J13" s="15"/>
      <c r="K13" s="2"/>
    </row>
    <row r="14" spans="1:11" ht="16.649999999999999" customHeight="1" x14ac:dyDescent="0.25">
      <c r="A14" s="32"/>
      <c r="B14" s="12" t="s">
        <v>16</v>
      </c>
      <c r="C14" s="163">
        <v>-113112000</v>
      </c>
      <c r="D14" s="164">
        <v>-148125000</v>
      </c>
      <c r="E14" s="165">
        <v>-0.23637468354430399</v>
      </c>
      <c r="F14" s="163">
        <v>-215786000</v>
      </c>
      <c r="G14" s="164">
        <v>-265571000</v>
      </c>
      <c r="H14" s="165">
        <v>-0.187463992679924</v>
      </c>
      <c r="I14" s="32"/>
      <c r="J14" s="32"/>
      <c r="K14" s="32"/>
    </row>
    <row r="15" spans="1:11" ht="16.649999999999999" customHeight="1" x14ac:dyDescent="0.25">
      <c r="A15" s="2"/>
      <c r="B15" s="14" t="s">
        <v>17</v>
      </c>
      <c r="C15" s="169">
        <v>8504000</v>
      </c>
      <c r="D15" s="170">
        <v>-19816000</v>
      </c>
      <c r="E15" s="171"/>
      <c r="F15" s="169">
        <v>22271000</v>
      </c>
      <c r="G15" s="170">
        <v>-14099000</v>
      </c>
      <c r="H15" s="171"/>
      <c r="I15" s="2"/>
      <c r="J15" s="2"/>
      <c r="K15" s="2"/>
    </row>
    <row r="16" spans="1:11" ht="16.649999999999999" customHeight="1" x14ac:dyDescent="0.25">
      <c r="A16" s="2"/>
      <c r="B16" s="16" t="s">
        <v>18</v>
      </c>
      <c r="C16" s="156">
        <v>6.31929376096068E-2</v>
      </c>
      <c r="D16" s="157">
        <v>-0.13554220987975199</v>
      </c>
      <c r="E16" s="160"/>
      <c r="F16" s="156">
        <v>8.4447174540339107E-2</v>
      </c>
      <c r="G16" s="157">
        <v>-4.9193655312942702E-2</v>
      </c>
      <c r="H16" s="160"/>
      <c r="I16" s="2"/>
      <c r="J16" s="2"/>
      <c r="K16" s="2"/>
    </row>
    <row r="17" spans="1:11" ht="16.649999999999999" customHeight="1" x14ac:dyDescent="0.25">
      <c r="A17" s="2"/>
      <c r="B17" s="13" t="s">
        <v>19</v>
      </c>
      <c r="C17" s="166">
        <v>7200000</v>
      </c>
      <c r="D17" s="167">
        <v>-23632000</v>
      </c>
      <c r="E17" s="172"/>
      <c r="F17" s="166">
        <v>20864000</v>
      </c>
      <c r="G17" s="167">
        <v>-20618000</v>
      </c>
      <c r="H17" s="172"/>
      <c r="I17" s="2"/>
      <c r="J17" s="2"/>
      <c r="K17" s="2"/>
    </row>
    <row r="18" spans="1:11" ht="16.649999999999999" customHeight="1" x14ac:dyDescent="0.25">
      <c r="A18" s="2"/>
      <c r="B18" s="14" t="s">
        <v>20</v>
      </c>
      <c r="C18" s="169">
        <v>-7934000</v>
      </c>
      <c r="D18" s="170">
        <v>13863000</v>
      </c>
      <c r="E18" s="171"/>
      <c r="F18" s="169">
        <v>-6852000</v>
      </c>
      <c r="G18" s="170">
        <v>10900000</v>
      </c>
      <c r="H18" s="171"/>
      <c r="I18" s="2"/>
      <c r="J18" s="2"/>
      <c r="K18" s="2"/>
    </row>
    <row r="19" spans="1:11" ht="16.649999999999999" customHeight="1" x14ac:dyDescent="0.25">
      <c r="A19" s="15"/>
      <c r="B19" s="18" t="s">
        <v>21</v>
      </c>
      <c r="C19" s="173">
        <v>-5.8957286805576201E-2</v>
      </c>
      <c r="D19" s="174">
        <v>9.4823458597244795E-2</v>
      </c>
      <c r="E19" s="175"/>
      <c r="F19" s="173">
        <v>-2.59814125971175E-2</v>
      </c>
      <c r="G19" s="174">
        <v>3.80318350883804E-2</v>
      </c>
      <c r="H19" s="175"/>
      <c r="I19" s="15"/>
      <c r="J19" s="15"/>
      <c r="K19" s="2"/>
    </row>
    <row r="20" spans="1:11" ht="27.45" customHeight="1" x14ac:dyDescent="0.25">
      <c r="A20" s="2"/>
      <c r="B20" s="19" t="s">
        <v>22</v>
      </c>
      <c r="C20" s="33"/>
      <c r="D20" s="33"/>
      <c r="E20" s="33"/>
      <c r="F20" s="33"/>
      <c r="G20" s="33"/>
      <c r="H20" s="33"/>
      <c r="I20" s="2"/>
      <c r="J20" s="2"/>
      <c r="K20" s="2"/>
    </row>
    <row r="21" spans="1:11" ht="16.649999999999999" customHeight="1" x14ac:dyDescent="0.25">
      <c r="A21" s="2"/>
      <c r="B21" s="32"/>
      <c r="C21" s="2"/>
      <c r="D21" s="2"/>
      <c r="E21" s="2"/>
      <c r="F21" s="2"/>
      <c r="G21" s="2"/>
      <c r="H21" s="2"/>
      <c r="I21" s="2"/>
      <c r="J21" s="2"/>
      <c r="K21" s="2"/>
    </row>
    <row r="22" spans="1:11" ht="16.649999999999999" customHeight="1" x14ac:dyDescent="0.25">
      <c r="A22" s="2"/>
      <c r="B22" s="5" t="s">
        <v>9</v>
      </c>
      <c r="C22" s="24"/>
      <c r="D22" s="24"/>
      <c r="E22" s="24"/>
      <c r="F22" s="24"/>
      <c r="G22" s="24"/>
      <c r="H22" s="24"/>
      <c r="I22" s="2"/>
      <c r="J22" s="2"/>
      <c r="K22" s="2"/>
    </row>
    <row r="23" spans="1:11" ht="16.649999999999999" customHeight="1" x14ac:dyDescent="0.25">
      <c r="A23" s="2"/>
      <c r="B23" s="6" t="s">
        <v>3</v>
      </c>
      <c r="C23" s="7" t="s">
        <v>4</v>
      </c>
      <c r="D23" s="8" t="s">
        <v>5</v>
      </c>
      <c r="E23" s="8" t="s">
        <v>6</v>
      </c>
      <c r="F23" s="9" t="s">
        <v>7</v>
      </c>
      <c r="G23" s="8" t="s">
        <v>8</v>
      </c>
      <c r="H23" s="8" t="s">
        <v>6</v>
      </c>
      <c r="I23" s="2"/>
      <c r="J23" s="2"/>
      <c r="K23" s="2"/>
    </row>
    <row r="24" spans="1:11" ht="16.649999999999999" customHeight="1" x14ac:dyDescent="0.25">
      <c r="A24" s="2"/>
      <c r="B24" s="20" t="s">
        <v>23</v>
      </c>
      <c r="C24" s="158">
        <v>81079000</v>
      </c>
      <c r="D24" s="176">
        <v>86356000</v>
      </c>
      <c r="E24" s="160">
        <v>-6.1107508453378999E-2</v>
      </c>
      <c r="F24" s="158">
        <v>156810000</v>
      </c>
      <c r="G24" s="176">
        <v>166031000</v>
      </c>
      <c r="H24" s="160">
        <v>-5.5537821250248399E-2</v>
      </c>
      <c r="I24" s="2"/>
      <c r="J24" s="2"/>
      <c r="K24" s="2"/>
    </row>
    <row r="25" spans="1:11" ht="16.649999999999999" customHeight="1" x14ac:dyDescent="0.25">
      <c r="A25" s="2"/>
      <c r="B25" s="21" t="s">
        <v>24</v>
      </c>
      <c r="C25" s="163">
        <v>38327000</v>
      </c>
      <c r="D25" s="164">
        <v>39884000</v>
      </c>
      <c r="E25" s="165">
        <v>-3.9038210811352898E-2</v>
      </c>
      <c r="F25" s="163">
        <v>76798000</v>
      </c>
      <c r="G25" s="164">
        <v>81675000</v>
      </c>
      <c r="H25" s="165">
        <v>-5.9712274257728799E-2</v>
      </c>
      <c r="I25" s="2"/>
      <c r="J25" s="2"/>
      <c r="K25" s="2"/>
    </row>
    <row r="26" spans="1:11" ht="16.649999999999999" customHeight="1" thickBot="1" x14ac:dyDescent="0.3">
      <c r="A26" s="2"/>
      <c r="B26" s="22" t="s">
        <v>25</v>
      </c>
      <c r="C26" s="177">
        <v>119406000</v>
      </c>
      <c r="D26" s="178">
        <v>126240000</v>
      </c>
      <c r="E26" s="179">
        <v>-5.41349809885932E-2</v>
      </c>
      <c r="F26" s="313">
        <v>233608000</v>
      </c>
      <c r="G26" s="314">
        <v>247706000</v>
      </c>
      <c r="H26" s="179">
        <v>-5.6914245113158297E-2</v>
      </c>
      <c r="I26" s="2"/>
      <c r="J26" s="2"/>
      <c r="K26" s="2"/>
    </row>
    <row r="27" spans="1:11" ht="15" customHeight="1" x14ac:dyDescent="0.25">
      <c r="A27" s="2"/>
      <c r="B27" s="20" t="s">
        <v>26</v>
      </c>
      <c r="C27" s="204"/>
      <c r="D27" s="204"/>
      <c r="E27" s="204"/>
      <c r="F27" s="205">
        <v>32159000</v>
      </c>
      <c r="G27" s="209">
        <v>20531000</v>
      </c>
      <c r="H27" s="204"/>
      <c r="I27" s="2"/>
      <c r="J27" s="2"/>
      <c r="K27" s="2"/>
    </row>
    <row r="28" spans="1:11" ht="15" customHeight="1" x14ac:dyDescent="0.25">
      <c r="A28" s="2"/>
      <c r="B28" s="21" t="s">
        <v>27</v>
      </c>
      <c r="C28" s="206"/>
      <c r="D28" s="206"/>
      <c r="E28" s="206"/>
      <c r="F28" s="207">
        <f>F27/F$26</f>
        <v>0.13766223759460292</v>
      </c>
      <c r="G28" s="165">
        <f>G27/G$26</f>
        <v>8.2884548618119863E-2</v>
      </c>
      <c r="H28" s="206"/>
      <c r="I28" s="2"/>
      <c r="J28" s="2"/>
      <c r="K28" s="2"/>
    </row>
    <row r="29" spans="1:11" ht="15" customHeight="1" x14ac:dyDescent="0.25">
      <c r="A29" s="2"/>
      <c r="B29" s="181" t="s">
        <v>28</v>
      </c>
      <c r="C29" s="208"/>
      <c r="D29" s="208"/>
      <c r="E29" s="208"/>
      <c r="F29" s="205">
        <v>23854000</v>
      </c>
      <c r="G29" s="209">
        <v>11709000</v>
      </c>
      <c r="H29" s="208"/>
      <c r="I29" s="2"/>
      <c r="J29" s="2"/>
      <c r="K29" s="2"/>
    </row>
    <row r="30" spans="1:11" ht="15" customHeight="1" x14ac:dyDescent="0.25">
      <c r="A30" s="2"/>
      <c r="B30" s="66" t="s">
        <v>29</v>
      </c>
      <c r="C30" s="210"/>
      <c r="D30" s="210"/>
      <c r="E30" s="210"/>
      <c r="F30" s="180">
        <f>F29/F$26</f>
        <v>0.10211122906749769</v>
      </c>
      <c r="G30" s="179">
        <f>G29/G$26</f>
        <v>4.7269747200310047E-2</v>
      </c>
      <c r="H30" s="210"/>
      <c r="I30" s="2"/>
      <c r="J30" s="2"/>
      <c r="K30" s="2"/>
    </row>
    <row r="31" spans="1:11" ht="15" customHeight="1" x14ac:dyDescent="0.25">
      <c r="A31" s="2"/>
      <c r="B31" s="35"/>
      <c r="C31" s="36"/>
      <c r="D31" s="36"/>
      <c r="E31" s="36"/>
      <c r="F31" s="36"/>
      <c r="G31" s="34"/>
      <c r="H31" s="36"/>
      <c r="I31" s="2"/>
      <c r="J31" s="2"/>
      <c r="K31" s="2"/>
    </row>
    <row r="32" spans="1:11" ht="16.649999999999999" customHeight="1" x14ac:dyDescent="0.25">
      <c r="A32" s="2"/>
      <c r="B32" s="37"/>
      <c r="G32" s="38"/>
      <c r="H32" s="38"/>
      <c r="I32" s="2"/>
      <c r="J32" s="2"/>
      <c r="K32" s="2"/>
    </row>
    <row r="33" spans="1:11" ht="16.649999999999999" customHeight="1" x14ac:dyDescent="0.25">
      <c r="A33" s="2"/>
      <c r="B33" s="6" t="s">
        <v>30</v>
      </c>
      <c r="C33" s="9" t="s">
        <v>4</v>
      </c>
      <c r="D33" s="8" t="s">
        <v>5</v>
      </c>
      <c r="E33" s="8" t="s">
        <v>6</v>
      </c>
      <c r="F33" s="9" t="s">
        <v>7</v>
      </c>
      <c r="G33" s="8" t="s">
        <v>8</v>
      </c>
      <c r="H33" s="8" t="s">
        <v>6</v>
      </c>
      <c r="I33" s="2"/>
      <c r="J33" s="2"/>
      <c r="K33" s="2"/>
    </row>
    <row r="34" spans="1:11" ht="16.649999999999999" customHeight="1" x14ac:dyDescent="0.25">
      <c r="A34" s="2"/>
      <c r="B34" s="182" t="s">
        <v>31</v>
      </c>
      <c r="C34" s="158">
        <v>81079000</v>
      </c>
      <c r="D34" s="176">
        <v>86356000</v>
      </c>
      <c r="E34" s="160">
        <v>-6.1107508453378999E-2</v>
      </c>
      <c r="F34" s="158">
        <v>156810000</v>
      </c>
      <c r="G34" s="176">
        <v>166031000</v>
      </c>
      <c r="H34" s="160">
        <v>-5.5537821250248399E-2</v>
      </c>
      <c r="I34" s="2"/>
      <c r="J34" s="2"/>
      <c r="K34" s="2"/>
    </row>
    <row r="35" spans="1:11" ht="16.649999999999999" customHeight="1" x14ac:dyDescent="0.25">
      <c r="A35" s="2"/>
      <c r="B35" s="183" t="s">
        <v>32</v>
      </c>
      <c r="C35" s="163">
        <v>-5081000</v>
      </c>
      <c r="D35" s="164">
        <v>-9053000</v>
      </c>
      <c r="E35" s="165"/>
      <c r="F35" s="163">
        <v>-11173000</v>
      </c>
      <c r="G35" s="164">
        <v>-6129000</v>
      </c>
      <c r="H35" s="165"/>
      <c r="I35" s="2"/>
      <c r="J35" s="2"/>
      <c r="K35" s="2"/>
    </row>
    <row r="36" spans="1:11" ht="16.649999999999999" customHeight="1" x14ac:dyDescent="0.25">
      <c r="A36" s="2"/>
      <c r="B36" s="184" t="s">
        <v>33</v>
      </c>
      <c r="C36" s="177">
        <v>75998000</v>
      </c>
      <c r="D36" s="178">
        <v>77303000</v>
      </c>
      <c r="E36" s="179">
        <v>-1.68816216705691E-2</v>
      </c>
      <c r="F36" s="177">
        <v>145637000</v>
      </c>
      <c r="G36" s="178">
        <v>159902000</v>
      </c>
      <c r="H36" s="179">
        <v>-8.9210891671148596E-2</v>
      </c>
      <c r="I36" s="2"/>
      <c r="J36" s="2"/>
      <c r="K36" s="2"/>
    </row>
    <row r="37" spans="1:11" ht="16.649999999999999" customHeight="1" x14ac:dyDescent="0.25">
      <c r="A37" s="2"/>
      <c r="B37" s="20"/>
      <c r="C37" s="36"/>
      <c r="D37" s="36"/>
      <c r="E37" s="36"/>
      <c r="F37" s="36"/>
      <c r="G37" s="36"/>
      <c r="H37" s="36"/>
      <c r="I37" s="2"/>
      <c r="J37" s="2"/>
      <c r="K37" s="2"/>
    </row>
    <row r="38" spans="1:11" ht="16.649999999999999" customHeight="1" x14ac:dyDescent="0.25">
      <c r="A38" s="2"/>
      <c r="B38" s="32"/>
      <c r="C38" s="2"/>
      <c r="D38" s="2"/>
      <c r="E38" s="2"/>
      <c r="F38" s="2"/>
      <c r="G38" s="2"/>
      <c r="H38" s="2"/>
      <c r="I38" s="2"/>
      <c r="J38" s="2"/>
      <c r="K38" s="2"/>
    </row>
    <row r="39" spans="1:11" ht="16.649999999999999" customHeight="1" x14ac:dyDescent="0.25">
      <c r="A39" s="2"/>
      <c r="B39" s="5" t="s">
        <v>12</v>
      </c>
      <c r="C39" s="24"/>
      <c r="D39" s="24"/>
      <c r="E39" s="24"/>
      <c r="F39" s="24"/>
      <c r="G39" s="24"/>
      <c r="H39" s="24"/>
      <c r="I39" s="2"/>
      <c r="J39" s="2"/>
      <c r="K39" s="2"/>
    </row>
    <row r="40" spans="1:11" ht="16.649999999999999" customHeight="1" thickBot="1" x14ac:dyDescent="0.3">
      <c r="A40" s="2"/>
      <c r="B40" s="6" t="s">
        <v>3</v>
      </c>
      <c r="C40" s="9" t="s">
        <v>4</v>
      </c>
      <c r="D40" s="8" t="s">
        <v>5</v>
      </c>
      <c r="E40" s="8" t="s">
        <v>6</v>
      </c>
      <c r="F40" s="9" t="s">
        <v>7</v>
      </c>
      <c r="G40" s="8" t="s">
        <v>8</v>
      </c>
      <c r="H40" s="8" t="s">
        <v>6</v>
      </c>
      <c r="I40" s="2"/>
      <c r="J40" s="2"/>
      <c r="K40" s="2"/>
    </row>
    <row r="41" spans="1:11" ht="16.649999999999999" customHeight="1" thickBot="1" x14ac:dyDescent="0.3">
      <c r="A41" s="2"/>
      <c r="B41" s="23" t="s">
        <v>34</v>
      </c>
      <c r="C41" s="177">
        <v>15166000</v>
      </c>
      <c r="D41" s="178">
        <v>19958000</v>
      </c>
      <c r="E41" s="179">
        <v>-0.24010421885960501</v>
      </c>
      <c r="F41" s="313">
        <v>30119000</v>
      </c>
      <c r="G41" s="314">
        <v>38896000</v>
      </c>
      <c r="H41" s="179">
        <v>-0.225653023447141</v>
      </c>
      <c r="I41" s="2"/>
      <c r="J41" s="2"/>
      <c r="K41" s="2"/>
    </row>
    <row r="42" spans="1:11" ht="15" customHeight="1" x14ac:dyDescent="0.25">
      <c r="A42" s="2"/>
      <c r="B42" s="20" t="s">
        <v>26</v>
      </c>
      <c r="C42" s="211"/>
      <c r="D42" s="211"/>
      <c r="E42" s="211"/>
      <c r="F42" s="205">
        <v>2844000</v>
      </c>
      <c r="G42" s="209">
        <v>4235000</v>
      </c>
      <c r="H42" s="204"/>
      <c r="I42" s="2"/>
      <c r="J42" s="2"/>
      <c r="K42" s="2"/>
    </row>
    <row r="43" spans="1:11" ht="15" customHeight="1" x14ac:dyDescent="0.25">
      <c r="A43" s="2"/>
      <c r="B43" s="21" t="s">
        <v>27</v>
      </c>
      <c r="C43" s="206"/>
      <c r="D43" s="206"/>
      <c r="E43" s="206"/>
      <c r="F43" s="207">
        <f>F42/F$41</f>
        <v>9.4425445731930013E-2</v>
      </c>
      <c r="G43" s="165">
        <f>G42/G$41</f>
        <v>0.10888009049773756</v>
      </c>
      <c r="H43" s="206"/>
      <c r="I43" s="2"/>
      <c r="J43" s="2"/>
      <c r="K43" s="2"/>
    </row>
    <row r="44" spans="1:11" ht="15" customHeight="1" x14ac:dyDescent="0.25">
      <c r="A44" s="2"/>
      <c r="B44" s="181" t="s">
        <v>28</v>
      </c>
      <c r="C44" s="212"/>
      <c r="D44" s="212"/>
      <c r="E44" s="212"/>
      <c r="F44" s="205">
        <v>2542000</v>
      </c>
      <c r="G44" s="209">
        <v>3926000</v>
      </c>
      <c r="H44" s="212"/>
      <c r="I44" s="2"/>
      <c r="J44" s="2"/>
      <c r="K44" s="2"/>
    </row>
    <row r="45" spans="1:11" ht="16.649999999999999" customHeight="1" thickBot="1" x14ac:dyDescent="0.3">
      <c r="A45" s="2"/>
      <c r="B45" s="66" t="s">
        <v>29</v>
      </c>
      <c r="C45" s="210"/>
      <c r="D45" s="210"/>
      <c r="E45" s="210"/>
      <c r="F45" s="180">
        <f>F44/F$41</f>
        <v>8.4398552408778513E-2</v>
      </c>
      <c r="G45" s="179">
        <f>G44/G$41</f>
        <v>0.10093582887700535</v>
      </c>
      <c r="H45" s="210"/>
      <c r="I45" s="2"/>
      <c r="J45" s="2"/>
      <c r="K45" s="2"/>
    </row>
    <row r="46" spans="1:11" ht="16.649999999999999" customHeight="1" x14ac:dyDescent="0.25">
      <c r="A46" s="2"/>
      <c r="B46" s="20"/>
      <c r="C46" s="36"/>
      <c r="D46" s="36"/>
      <c r="E46" s="36"/>
      <c r="F46" s="36"/>
      <c r="G46" s="34"/>
      <c r="H46" s="36"/>
      <c r="I46" s="2"/>
      <c r="J46" s="2"/>
      <c r="K46" s="2"/>
    </row>
    <row r="47" spans="1:11" ht="16.649999999999999" customHeight="1" x14ac:dyDescent="0.25">
      <c r="A47" s="2"/>
      <c r="B47" s="39"/>
      <c r="H47" s="40"/>
      <c r="I47" s="2"/>
      <c r="J47" s="2"/>
      <c r="K47" s="2"/>
    </row>
    <row r="48" spans="1:11" ht="16.649999999999999" customHeight="1" x14ac:dyDescent="0.25">
      <c r="A48" s="2"/>
      <c r="B48" s="5" t="s">
        <v>35</v>
      </c>
      <c r="C48" s="24"/>
      <c r="D48" s="25"/>
      <c r="H48" s="40"/>
      <c r="I48" s="2"/>
      <c r="J48" s="2"/>
      <c r="K48" s="2"/>
    </row>
    <row r="49" spans="1:11" ht="16.649999999999999" customHeight="1" thickBot="1" x14ac:dyDescent="0.3">
      <c r="A49" s="2"/>
      <c r="B49" s="6" t="s">
        <v>30</v>
      </c>
      <c r="C49" s="26" t="s">
        <v>4</v>
      </c>
      <c r="D49" s="27" t="s">
        <v>5</v>
      </c>
      <c r="E49" s="9" t="s">
        <v>7</v>
      </c>
      <c r="F49" s="8" t="s">
        <v>8</v>
      </c>
      <c r="H49" s="40"/>
      <c r="I49" s="2"/>
      <c r="J49" s="2"/>
      <c r="K49" s="2"/>
    </row>
    <row r="50" spans="1:11" ht="16.649999999999999" customHeight="1" x14ac:dyDescent="0.25">
      <c r="A50" s="2"/>
      <c r="B50" s="28" t="s">
        <v>36</v>
      </c>
      <c r="C50" s="185">
        <v>8504000</v>
      </c>
      <c r="D50" s="186">
        <v>-19816000</v>
      </c>
      <c r="E50" s="185">
        <v>22271000</v>
      </c>
      <c r="F50" s="186">
        <v>-14099000</v>
      </c>
      <c r="H50" s="40"/>
      <c r="I50" s="2"/>
      <c r="J50" s="2"/>
      <c r="K50" s="2"/>
    </row>
    <row r="51" spans="1:11" ht="16.649999999999999" customHeight="1" x14ac:dyDescent="0.25">
      <c r="A51" s="2"/>
      <c r="B51" s="29" t="s">
        <v>37</v>
      </c>
      <c r="C51" s="161">
        <v>4064000</v>
      </c>
      <c r="D51" s="162">
        <v>4515000</v>
      </c>
      <c r="E51" s="161">
        <v>8608000</v>
      </c>
      <c r="F51" s="162">
        <v>9131000</v>
      </c>
      <c r="H51" s="40"/>
      <c r="I51" s="2"/>
      <c r="J51" s="2"/>
      <c r="K51" s="2"/>
    </row>
    <row r="52" spans="1:11" ht="16.649999999999999" customHeight="1" x14ac:dyDescent="0.25">
      <c r="A52" s="2"/>
      <c r="B52" s="2" t="s">
        <v>38</v>
      </c>
      <c r="C52" s="161">
        <v>4176000</v>
      </c>
      <c r="D52" s="162">
        <v>3299000</v>
      </c>
      <c r="E52" s="161">
        <v>7301000</v>
      </c>
      <c r="F52" s="162">
        <v>6220000</v>
      </c>
      <c r="H52" s="40"/>
      <c r="I52" s="2"/>
      <c r="J52" s="2"/>
      <c r="K52" s="2"/>
    </row>
    <row r="53" spans="1:11" ht="16.649999999999999" customHeight="1" x14ac:dyDescent="0.25">
      <c r="A53" s="2"/>
      <c r="B53" s="2" t="s">
        <v>39</v>
      </c>
      <c r="C53" s="161">
        <v>318000</v>
      </c>
      <c r="D53" s="162">
        <v>22571000</v>
      </c>
      <c r="E53" s="161">
        <v>-488000</v>
      </c>
      <c r="F53" s="162">
        <v>20687000</v>
      </c>
      <c r="H53" s="40"/>
      <c r="I53" s="2"/>
      <c r="J53" s="2"/>
      <c r="K53" s="2"/>
    </row>
    <row r="54" spans="1:11" ht="16.649999999999999" customHeight="1" x14ac:dyDescent="0.25">
      <c r="A54" s="2"/>
      <c r="B54" s="2" t="s">
        <v>40</v>
      </c>
      <c r="C54" s="161">
        <v>-5261000</v>
      </c>
      <c r="D54" s="162">
        <v>26863000</v>
      </c>
      <c r="E54" s="161">
        <v>-12823000</v>
      </c>
      <c r="F54" s="162">
        <v>20438000</v>
      </c>
      <c r="H54" s="40"/>
      <c r="I54" s="2"/>
      <c r="J54" s="2"/>
      <c r="K54" s="2"/>
    </row>
    <row r="55" spans="1:11" ht="16.649999999999999" customHeight="1" x14ac:dyDescent="0.25">
      <c r="A55" s="2"/>
      <c r="B55" s="2" t="s">
        <v>41</v>
      </c>
      <c r="C55" s="161">
        <v>-8108000</v>
      </c>
      <c r="D55" s="162">
        <v>-13073000</v>
      </c>
      <c r="E55" s="161">
        <v>-10249000</v>
      </c>
      <c r="F55" s="162">
        <v>-11135000</v>
      </c>
      <c r="H55" s="40"/>
      <c r="I55" s="2"/>
      <c r="J55" s="2"/>
      <c r="K55" s="2"/>
    </row>
    <row r="56" spans="1:11" ht="16.649999999999999" customHeight="1" x14ac:dyDescent="0.25">
      <c r="A56" s="2"/>
      <c r="B56" s="2" t="s">
        <v>42</v>
      </c>
      <c r="C56" s="161">
        <v>-2550000</v>
      </c>
      <c r="D56" s="162">
        <v>-2086000</v>
      </c>
      <c r="E56" s="161">
        <v>-4074000</v>
      </c>
      <c r="F56" s="162">
        <v>-3221000</v>
      </c>
      <c r="H56" s="40"/>
      <c r="I56" s="2"/>
      <c r="J56" s="2"/>
      <c r="K56" s="2"/>
    </row>
    <row r="57" spans="1:11" ht="16.649999999999999" customHeight="1" x14ac:dyDescent="0.25">
      <c r="A57" s="2"/>
      <c r="B57" s="12" t="s">
        <v>43</v>
      </c>
      <c r="C57" s="163">
        <v>-9599000</v>
      </c>
      <c r="D57" s="164">
        <v>-8410000</v>
      </c>
      <c r="E57" s="163">
        <v>-21068000</v>
      </c>
      <c r="F57" s="164">
        <v>-17121000</v>
      </c>
      <c r="H57" s="40"/>
      <c r="I57" s="2"/>
      <c r="J57" s="2"/>
      <c r="K57" s="2"/>
    </row>
    <row r="58" spans="1:11" ht="16.649999999999999" customHeight="1" thickBot="1" x14ac:dyDescent="0.3">
      <c r="A58" s="2"/>
      <c r="B58" s="22" t="s">
        <v>44</v>
      </c>
      <c r="C58" s="177">
        <v>-8456000</v>
      </c>
      <c r="D58" s="178">
        <v>13863000</v>
      </c>
      <c r="E58" s="177">
        <v>-10522000</v>
      </c>
      <c r="F58" s="178">
        <v>10900000</v>
      </c>
      <c r="H58" s="40"/>
      <c r="I58" s="2"/>
      <c r="J58" s="2"/>
      <c r="K58" s="2"/>
    </row>
    <row r="59" spans="1:11" ht="16.649999999999999" customHeight="1" x14ac:dyDescent="0.25">
      <c r="A59" s="2"/>
      <c r="B59" s="30"/>
      <c r="C59" s="187"/>
      <c r="D59" s="188"/>
      <c r="E59" s="187"/>
      <c r="F59" s="188"/>
      <c r="H59" s="40"/>
      <c r="I59" s="2"/>
      <c r="J59" s="2"/>
      <c r="K59" s="2"/>
    </row>
    <row r="60" spans="1:11" ht="16.649999999999999" customHeight="1" x14ac:dyDescent="0.25">
      <c r="A60" s="2"/>
      <c r="B60" s="146" t="s">
        <v>45</v>
      </c>
      <c r="C60" s="161">
        <v>-1828000</v>
      </c>
      <c r="D60" s="162">
        <v>-2120000</v>
      </c>
      <c r="E60" s="161">
        <v>-4078000</v>
      </c>
      <c r="F60" s="162">
        <v>-4577000</v>
      </c>
      <c r="H60" s="40"/>
      <c r="I60" s="2"/>
      <c r="J60" s="2"/>
      <c r="K60" s="2"/>
    </row>
    <row r="61" spans="1:11" ht="16.649999999999999" customHeight="1" x14ac:dyDescent="0.25">
      <c r="A61" s="2"/>
      <c r="B61" s="146" t="s">
        <v>46</v>
      </c>
      <c r="C61" s="161">
        <v>-3629000</v>
      </c>
      <c r="D61" s="162"/>
      <c r="E61" s="161">
        <v>-14198000</v>
      </c>
      <c r="F61" s="162"/>
      <c r="H61" s="40"/>
      <c r="I61" s="2"/>
      <c r="J61" s="2"/>
      <c r="K61" s="2"/>
    </row>
    <row r="62" spans="1:11" ht="16.649999999999999" customHeight="1" x14ac:dyDescent="0.25">
      <c r="A62" s="2"/>
      <c r="B62" s="12" t="s">
        <v>47</v>
      </c>
      <c r="C62" s="163">
        <v>26000</v>
      </c>
      <c r="D62" s="164">
        <v>-2365000</v>
      </c>
      <c r="E62" s="163">
        <v>167000</v>
      </c>
      <c r="F62" s="164">
        <v>-3446490</v>
      </c>
      <c r="H62" s="40"/>
      <c r="I62" s="2"/>
      <c r="J62" s="2"/>
      <c r="K62" s="2"/>
    </row>
    <row r="63" spans="1:11" ht="16.649999999999999" customHeight="1" thickBot="1" x14ac:dyDescent="0.3">
      <c r="A63" s="2"/>
      <c r="B63" s="5" t="s">
        <v>48</v>
      </c>
      <c r="C63" s="177">
        <v>-13887000</v>
      </c>
      <c r="D63" s="178">
        <v>9378000</v>
      </c>
      <c r="E63" s="177">
        <v>-28631000</v>
      </c>
      <c r="F63" s="178">
        <v>2876510</v>
      </c>
      <c r="H63" s="40"/>
      <c r="I63" s="2"/>
      <c r="J63" s="2"/>
      <c r="K63" s="2"/>
    </row>
    <row r="64" spans="1:11" ht="16.649999999999999" customHeight="1" x14ac:dyDescent="0.25">
      <c r="A64" s="2"/>
      <c r="B64" s="41"/>
      <c r="C64" s="42"/>
      <c r="D64" s="42"/>
      <c r="E64" s="42"/>
      <c r="F64" s="42"/>
      <c r="H64" s="40"/>
      <c r="I64" s="2"/>
      <c r="J64" s="2"/>
      <c r="K64" s="2"/>
    </row>
    <row r="65" spans="1:11" ht="16.649999999999999" customHeight="1" x14ac:dyDescent="0.25">
      <c r="A65" s="2"/>
      <c r="B65" s="39"/>
      <c r="H65" s="40"/>
      <c r="I65" s="2"/>
      <c r="J65" s="2"/>
      <c r="K65" s="2"/>
    </row>
    <row r="66" spans="1:11" ht="16.649999999999999" customHeight="1" x14ac:dyDescent="0.25">
      <c r="A66" s="2"/>
      <c r="B66" s="5" t="s">
        <v>49</v>
      </c>
      <c r="C66" s="24"/>
      <c r="D66" s="24"/>
      <c r="E66" s="24"/>
      <c r="F66" s="2"/>
      <c r="G66" s="2"/>
      <c r="H66" s="2"/>
      <c r="I66" s="2"/>
      <c r="J66" s="2"/>
      <c r="K66" s="2"/>
    </row>
    <row r="67" spans="1:11" ht="16.649999999999999" customHeight="1" thickBot="1" x14ac:dyDescent="0.3">
      <c r="A67" s="2"/>
      <c r="B67" s="6" t="s">
        <v>30</v>
      </c>
      <c r="C67" s="26">
        <v>46203</v>
      </c>
      <c r="D67" s="27">
        <v>46112</v>
      </c>
      <c r="E67" s="27">
        <v>46022</v>
      </c>
      <c r="F67" s="2"/>
      <c r="G67" s="2"/>
      <c r="H67" s="2"/>
      <c r="I67" s="2"/>
      <c r="J67" s="2"/>
      <c r="K67" s="2"/>
    </row>
    <row r="68" spans="1:11" ht="16.649999999999999" customHeight="1" x14ac:dyDescent="0.25">
      <c r="A68" s="2"/>
      <c r="B68" s="20" t="s">
        <v>50</v>
      </c>
      <c r="C68" s="158">
        <v>417948000</v>
      </c>
      <c r="D68" s="159">
        <v>423030000</v>
      </c>
      <c r="E68" s="159">
        <v>429121000</v>
      </c>
      <c r="F68" s="2"/>
      <c r="G68" s="2"/>
      <c r="H68" s="2"/>
      <c r="I68" s="2"/>
      <c r="J68" s="2"/>
      <c r="K68" s="2"/>
    </row>
    <row r="69" spans="1:11" ht="16.649999999999999" customHeight="1" x14ac:dyDescent="0.25">
      <c r="A69" s="2"/>
      <c r="B69" s="2" t="s">
        <v>51</v>
      </c>
      <c r="C69" s="161">
        <v>18235000</v>
      </c>
      <c r="D69" s="162">
        <v>17368000</v>
      </c>
      <c r="E69" s="162">
        <v>17009000</v>
      </c>
      <c r="F69" s="2"/>
      <c r="G69" s="2"/>
      <c r="H69" s="2"/>
      <c r="I69" s="2"/>
      <c r="J69" s="2"/>
      <c r="K69" s="2"/>
    </row>
    <row r="70" spans="1:11" ht="16.649999999999999" customHeight="1" x14ac:dyDescent="0.25">
      <c r="A70" s="2"/>
      <c r="B70" s="21" t="s">
        <v>12</v>
      </c>
      <c r="C70" s="163">
        <v>18908000</v>
      </c>
      <c r="D70" s="164">
        <v>18940000</v>
      </c>
      <c r="E70" s="164">
        <v>20110000</v>
      </c>
      <c r="F70" s="2"/>
      <c r="G70" s="2"/>
      <c r="H70" s="2"/>
      <c r="I70" s="2"/>
      <c r="J70" s="2"/>
      <c r="K70" s="2"/>
    </row>
    <row r="71" spans="1:11" ht="16.649999999999999" customHeight="1" x14ac:dyDescent="0.25">
      <c r="A71" s="2"/>
      <c r="B71" s="14" t="s">
        <v>52</v>
      </c>
      <c r="C71" s="169">
        <v>455091000</v>
      </c>
      <c r="D71" s="170">
        <v>459338000</v>
      </c>
      <c r="E71" s="170">
        <v>466240000</v>
      </c>
      <c r="F71" s="2"/>
      <c r="G71" s="2"/>
      <c r="H71" s="2"/>
      <c r="I71" s="2"/>
      <c r="J71" s="2"/>
      <c r="K71" s="2"/>
    </row>
    <row r="72" spans="1:11" ht="16.649999999999999" customHeight="1" x14ac:dyDescent="0.25">
      <c r="A72" s="2"/>
      <c r="B72" s="31" t="s">
        <v>53</v>
      </c>
      <c r="C72" s="163">
        <v>-41258000</v>
      </c>
      <c r="D72" s="164">
        <v>-37397000</v>
      </c>
      <c r="E72" s="164">
        <v>-42158000</v>
      </c>
      <c r="F72" s="2"/>
      <c r="G72" s="2"/>
      <c r="H72" s="2"/>
      <c r="I72" s="2"/>
      <c r="J72" s="2"/>
      <c r="K72" s="2"/>
    </row>
    <row r="73" spans="1:11" ht="16.649999999999999" customHeight="1" thickBot="1" x14ac:dyDescent="0.3">
      <c r="A73" s="2"/>
      <c r="B73" s="22" t="s">
        <v>49</v>
      </c>
      <c r="C73" s="177">
        <v>413833000</v>
      </c>
      <c r="D73" s="178">
        <v>421941000</v>
      </c>
      <c r="E73" s="178">
        <v>424082000</v>
      </c>
      <c r="G73" s="40"/>
      <c r="H73" s="40"/>
      <c r="I73" s="2"/>
      <c r="J73" s="2"/>
      <c r="K73" s="2"/>
    </row>
    <row r="74" spans="1:11" ht="15" customHeight="1" x14ac:dyDescent="0.25">
      <c r="A74" s="2"/>
      <c r="B74" s="35"/>
      <c r="C74" s="36"/>
      <c r="D74" s="36"/>
      <c r="E74" s="20"/>
      <c r="F74" s="2"/>
      <c r="G74" s="2"/>
      <c r="H74" s="2"/>
      <c r="I74" s="2"/>
      <c r="J74" s="2"/>
      <c r="K74" s="2"/>
    </row>
    <row r="75" spans="1:11" ht="15" customHeight="1" x14ac:dyDescent="0.25"/>
    <row r="76" spans="1:11" ht="15" customHeight="1" x14ac:dyDescent="0.25"/>
  </sheetData>
  <pageMargins left="0.75" right="0.75" top="1" bottom="1" header="0.5" footer="0.5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showRuler="0" workbookViewId="0"/>
  </sheetViews>
  <sheetFormatPr defaultColWidth="13.33203125" defaultRowHeight="13.2" x14ac:dyDescent="0.25"/>
  <cols>
    <col min="2" max="2" width="65.5546875" customWidth="1"/>
    <col min="3" max="6" width="12.44140625" customWidth="1"/>
    <col min="9" max="9" width="0.6640625" customWidth="1"/>
    <col min="11" max="11" width="0.6640625" customWidth="1"/>
  </cols>
  <sheetData>
    <row r="1" spans="1:12" ht="16.649999999999999" customHeight="1" x14ac:dyDescent="0.25">
      <c r="A1" s="2"/>
      <c r="B1" s="2"/>
      <c r="C1" s="2"/>
      <c r="D1" s="2"/>
      <c r="E1" s="2"/>
    </row>
    <row r="2" spans="1:12" ht="23.25" customHeight="1" x14ac:dyDescent="0.35">
      <c r="A2" s="2"/>
      <c r="B2" s="148" t="s">
        <v>54</v>
      </c>
      <c r="C2" s="148"/>
      <c r="D2" s="148"/>
      <c r="E2" s="148"/>
      <c r="F2" s="148"/>
    </row>
    <row r="3" spans="1:12" ht="16.649999999999999" customHeight="1" x14ac:dyDescent="0.25">
      <c r="A3" s="2"/>
      <c r="B3" s="4" t="str">
        <f>'1. Key figures table'!$B$3</f>
        <v>Second quarter and half year 2026 results</v>
      </c>
      <c r="C3" s="2"/>
      <c r="D3" s="2"/>
      <c r="E3" s="2"/>
    </row>
    <row r="4" spans="1:12" ht="16.649999999999999" customHeight="1" x14ac:dyDescent="0.25">
      <c r="A4" s="2"/>
      <c r="B4" s="32"/>
      <c r="C4" s="2"/>
      <c r="D4" s="2"/>
      <c r="E4" s="2"/>
    </row>
    <row r="5" spans="1:12" ht="16.649999999999999" customHeight="1" x14ac:dyDescent="0.25">
      <c r="A5" s="2"/>
      <c r="B5" s="24"/>
      <c r="C5" s="24"/>
      <c r="D5" s="24"/>
      <c r="E5" s="24"/>
    </row>
    <row r="6" spans="1:12" ht="16.649999999999999" customHeight="1" x14ac:dyDescent="0.25">
      <c r="A6" s="2"/>
      <c r="B6" s="6" t="s">
        <v>30</v>
      </c>
      <c r="C6" s="8" t="s">
        <v>55</v>
      </c>
      <c r="D6" s="8" t="s">
        <v>5</v>
      </c>
      <c r="E6" s="8" t="s">
        <v>56</v>
      </c>
      <c r="F6" s="8" t="s">
        <v>57</v>
      </c>
      <c r="G6" s="8" t="s">
        <v>58</v>
      </c>
      <c r="H6" s="43" t="s">
        <v>4</v>
      </c>
      <c r="J6" s="44" t="s">
        <v>7</v>
      </c>
      <c r="K6" s="45"/>
      <c r="L6" s="46" t="s">
        <v>8</v>
      </c>
    </row>
    <row r="7" spans="1:12" ht="16.649999999999999" customHeight="1" x14ac:dyDescent="0.25">
      <c r="A7" s="2"/>
      <c r="B7" s="47" t="s">
        <v>50</v>
      </c>
      <c r="C7" s="162">
        <v>79675000</v>
      </c>
      <c r="D7" s="162">
        <v>86356000</v>
      </c>
      <c r="E7" s="162">
        <v>79545000</v>
      </c>
      <c r="F7" s="162">
        <v>77313000</v>
      </c>
      <c r="G7" s="162">
        <v>75731000</v>
      </c>
      <c r="H7" s="189">
        <v>81079000</v>
      </c>
      <c r="J7" s="213">
        <v>156810000</v>
      </c>
      <c r="L7" s="214">
        <v>166031000</v>
      </c>
    </row>
    <row r="8" spans="1:12" ht="16.649999999999999" customHeight="1" x14ac:dyDescent="0.25">
      <c r="A8" s="2"/>
      <c r="B8" s="49" t="s">
        <v>51</v>
      </c>
      <c r="C8" s="162">
        <v>41791000</v>
      </c>
      <c r="D8" s="190">
        <v>39884000</v>
      </c>
      <c r="E8" s="190">
        <v>38715000</v>
      </c>
      <c r="F8" s="162">
        <v>38540000</v>
      </c>
      <c r="G8" s="190">
        <v>38471000</v>
      </c>
      <c r="H8" s="191">
        <v>38327000</v>
      </c>
      <c r="J8" s="215">
        <v>76798000</v>
      </c>
      <c r="L8" s="214">
        <v>81675000</v>
      </c>
    </row>
    <row r="9" spans="1:12" ht="16.649999999999999" customHeight="1" x14ac:dyDescent="0.25">
      <c r="A9" s="2"/>
      <c r="B9" s="51" t="s">
        <v>9</v>
      </c>
      <c r="C9" s="192">
        <v>121466000</v>
      </c>
      <c r="D9" s="170">
        <v>126240000</v>
      </c>
      <c r="E9" s="170">
        <v>118260000</v>
      </c>
      <c r="F9" s="192">
        <v>115853000</v>
      </c>
      <c r="G9" s="170">
        <v>114202000</v>
      </c>
      <c r="H9" s="193">
        <v>119406000</v>
      </c>
      <c r="J9" s="216">
        <v>233608000</v>
      </c>
      <c r="L9" s="217">
        <v>247706000</v>
      </c>
    </row>
    <row r="10" spans="1:12" ht="16.649999999999999" customHeight="1" x14ac:dyDescent="0.25">
      <c r="A10" s="2"/>
      <c r="B10" s="21" t="s">
        <v>12</v>
      </c>
      <c r="C10" s="164">
        <v>18938000</v>
      </c>
      <c r="D10" s="164">
        <v>19958000</v>
      </c>
      <c r="E10" s="164">
        <v>18624000</v>
      </c>
      <c r="F10" s="164">
        <v>15350000</v>
      </c>
      <c r="G10" s="164">
        <v>14953000</v>
      </c>
      <c r="H10" s="194">
        <v>15166000</v>
      </c>
      <c r="J10" s="218">
        <v>30119000</v>
      </c>
      <c r="L10" s="219">
        <v>38896000</v>
      </c>
    </row>
    <row r="11" spans="1:12" ht="16.649999999999999" customHeight="1" x14ac:dyDescent="0.25">
      <c r="A11" s="2"/>
      <c r="B11" s="14" t="s">
        <v>13</v>
      </c>
      <c r="C11" s="170">
        <v>140404000</v>
      </c>
      <c r="D11" s="170">
        <v>146198000</v>
      </c>
      <c r="E11" s="170">
        <v>136884000</v>
      </c>
      <c r="F11" s="170">
        <v>131203000</v>
      </c>
      <c r="G11" s="170">
        <v>129155000</v>
      </c>
      <c r="H11" s="193">
        <v>134572000</v>
      </c>
      <c r="J11" s="216">
        <v>263727000</v>
      </c>
      <c r="L11" s="220">
        <v>286602000</v>
      </c>
    </row>
    <row r="12" spans="1:12" ht="16.649999999999999" customHeight="1" x14ac:dyDescent="0.25">
      <c r="A12" s="2"/>
      <c r="B12" s="21" t="s">
        <v>59</v>
      </c>
      <c r="C12" s="164">
        <v>-17241000</v>
      </c>
      <c r="D12" s="164">
        <v>-17889000</v>
      </c>
      <c r="E12" s="164">
        <v>-14771000</v>
      </c>
      <c r="F12" s="164">
        <v>-14230000</v>
      </c>
      <c r="G12" s="164">
        <v>-12714000</v>
      </c>
      <c r="H12" s="194">
        <v>-12956000</v>
      </c>
      <c r="J12" s="218">
        <v>-25670000</v>
      </c>
      <c r="L12" s="219">
        <v>-35130000</v>
      </c>
    </row>
    <row r="13" spans="1:12" ht="16.649999999999999" customHeight="1" x14ac:dyDescent="0.25">
      <c r="A13" s="2"/>
      <c r="B13" s="14" t="s">
        <v>14</v>
      </c>
      <c r="C13" s="170">
        <v>123163000</v>
      </c>
      <c r="D13" s="170">
        <v>128309000</v>
      </c>
      <c r="E13" s="170">
        <v>122113000</v>
      </c>
      <c r="F13" s="170">
        <v>116973000</v>
      </c>
      <c r="G13" s="170">
        <v>116441000</v>
      </c>
      <c r="H13" s="193">
        <v>121616000</v>
      </c>
      <c r="J13" s="216">
        <v>238057000</v>
      </c>
      <c r="L13" s="220">
        <v>251472000</v>
      </c>
    </row>
    <row r="14" spans="1:12" ht="16.649999999999999" customHeight="1" x14ac:dyDescent="0.25">
      <c r="A14" s="2"/>
      <c r="B14" s="52" t="s">
        <v>15</v>
      </c>
      <c r="C14" s="195">
        <v>0.87720435315233203</v>
      </c>
      <c r="D14" s="195">
        <v>0.87763854498693505</v>
      </c>
      <c r="E14" s="195">
        <v>0.892091113643669</v>
      </c>
      <c r="F14" s="195">
        <v>0.89154211412848805</v>
      </c>
      <c r="G14" s="195">
        <v>0.90156014091595404</v>
      </c>
      <c r="H14" s="196">
        <v>0.90372440032101797</v>
      </c>
      <c r="J14" s="221">
        <v>0.90266449775714996</v>
      </c>
      <c r="L14" s="222">
        <v>0.87742583792157802</v>
      </c>
    </row>
    <row r="15" spans="1:12" ht="16.649999999999999" customHeight="1" x14ac:dyDescent="0.25">
      <c r="A15" s="2"/>
      <c r="B15" s="53"/>
      <c r="C15" s="197"/>
      <c r="D15" s="197"/>
      <c r="E15" s="197"/>
      <c r="F15" s="197"/>
      <c r="G15" s="197"/>
      <c r="H15" s="198"/>
      <c r="J15" s="223"/>
      <c r="L15" s="224"/>
    </row>
    <row r="16" spans="1:12" ht="16.649999999999999" customHeight="1" x14ac:dyDescent="0.25">
      <c r="A16" s="2"/>
      <c r="B16" s="250" t="s">
        <v>60</v>
      </c>
      <c r="C16" s="162">
        <v>-36944000</v>
      </c>
      <c r="D16" s="162">
        <v>-36141000</v>
      </c>
      <c r="E16" s="162">
        <v>-33980000</v>
      </c>
      <c r="F16" s="162">
        <v>-37481000</v>
      </c>
      <c r="G16" s="162">
        <v>-33149000</v>
      </c>
      <c r="H16" s="189">
        <v>-38809000</v>
      </c>
      <c r="J16" s="213">
        <v>-71958000</v>
      </c>
      <c r="L16" s="214">
        <v>-73085000</v>
      </c>
    </row>
    <row r="17" spans="1:12" ht="16.649999999999999" customHeight="1" x14ac:dyDescent="0.25">
      <c r="A17" s="2"/>
      <c r="B17" s="250" t="s">
        <v>61</v>
      </c>
      <c r="C17" s="162">
        <v>-47437000</v>
      </c>
      <c r="D17" s="162">
        <v>-53171000</v>
      </c>
      <c r="E17" s="162">
        <v>-47418000</v>
      </c>
      <c r="F17" s="162">
        <v>-37597000</v>
      </c>
      <c r="G17" s="162">
        <v>-40779000</v>
      </c>
      <c r="H17" s="189">
        <v>-42240000</v>
      </c>
      <c r="J17" s="213">
        <v>-83019000</v>
      </c>
      <c r="L17" s="214">
        <v>-100608000</v>
      </c>
    </row>
    <row r="18" spans="1:12" ht="16.649999999999999" customHeight="1" x14ac:dyDescent="0.25">
      <c r="A18" s="2"/>
      <c r="B18" s="250" t="s">
        <v>62</v>
      </c>
      <c r="C18" s="162">
        <v>-11821000</v>
      </c>
      <c r="D18" s="162">
        <v>-12815000</v>
      </c>
      <c r="E18" s="162">
        <v>-10565000</v>
      </c>
      <c r="F18" s="162">
        <v>-12744000</v>
      </c>
      <c r="G18" s="162">
        <v>-10030000</v>
      </c>
      <c r="H18" s="189">
        <v>-10462000</v>
      </c>
      <c r="J18" s="213">
        <v>-20492000</v>
      </c>
      <c r="L18" s="214">
        <v>-24636000</v>
      </c>
    </row>
    <row r="19" spans="1:12" ht="16.649999999999999" customHeight="1" x14ac:dyDescent="0.25">
      <c r="A19" s="2"/>
      <c r="B19" s="250" t="s">
        <v>63</v>
      </c>
      <c r="C19" s="162">
        <v>-21244000</v>
      </c>
      <c r="D19" s="162">
        <v>-45998000</v>
      </c>
      <c r="E19" s="162">
        <v>-21736000</v>
      </c>
      <c r="F19" s="162">
        <v>-21825000</v>
      </c>
      <c r="G19" s="162">
        <v>-18716000</v>
      </c>
      <c r="H19" s="189">
        <v>-21601000</v>
      </c>
      <c r="J19" s="213">
        <v>-40317000</v>
      </c>
      <c r="L19" s="214">
        <v>-67242000</v>
      </c>
    </row>
    <row r="20" spans="1:12" ht="16.649999999999999" customHeight="1" x14ac:dyDescent="0.25">
      <c r="A20" s="2"/>
      <c r="B20" s="248" t="s">
        <v>64</v>
      </c>
      <c r="C20" s="249">
        <v>-117446000</v>
      </c>
      <c r="D20" s="249">
        <v>-148125000</v>
      </c>
      <c r="E20" s="249">
        <v>-113699000</v>
      </c>
      <c r="F20" s="249">
        <v>-109647000</v>
      </c>
      <c r="G20" s="249">
        <v>-102674000</v>
      </c>
      <c r="H20" s="247">
        <v>-113112000</v>
      </c>
      <c r="J20" s="225">
        <v>-215786000</v>
      </c>
      <c r="L20" s="226">
        <v>-265571000</v>
      </c>
    </row>
    <row r="21" spans="1:12" ht="16.649999999999999" customHeight="1" x14ac:dyDescent="0.25">
      <c r="A21" s="2"/>
      <c r="B21" s="251"/>
      <c r="C21" s="199"/>
      <c r="D21" s="199"/>
      <c r="E21" s="199"/>
      <c r="F21" s="199"/>
      <c r="G21" s="199"/>
      <c r="H21" s="200"/>
      <c r="J21" s="227"/>
      <c r="L21" s="228"/>
    </row>
    <row r="22" spans="1:12" ht="16.649999999999999" customHeight="1" x14ac:dyDescent="0.25">
      <c r="A22" s="2"/>
      <c r="B22" s="14" t="s">
        <v>65</v>
      </c>
      <c r="C22" s="170">
        <v>5717000</v>
      </c>
      <c r="D22" s="170">
        <v>-19816000</v>
      </c>
      <c r="E22" s="170">
        <v>8414000</v>
      </c>
      <c r="F22" s="170">
        <v>7326000</v>
      </c>
      <c r="G22" s="170">
        <v>13767000</v>
      </c>
      <c r="H22" s="193">
        <v>8504000</v>
      </c>
      <c r="J22" s="216">
        <v>22271000</v>
      </c>
      <c r="L22" s="220">
        <v>-14099000</v>
      </c>
    </row>
    <row r="23" spans="1:12" ht="16.649999999999999" customHeight="1" x14ac:dyDescent="0.25">
      <c r="A23" s="2"/>
      <c r="B23" s="59" t="s">
        <v>18</v>
      </c>
      <c r="C23" s="157">
        <v>4.07182131563203E-2</v>
      </c>
      <c r="D23" s="157">
        <v>-0.13554220987975199</v>
      </c>
      <c r="E23" s="157">
        <v>6.1468104380351198E-2</v>
      </c>
      <c r="F23" s="157">
        <v>5.58371378703231E-2</v>
      </c>
      <c r="G23" s="157">
        <v>0.106592853548062</v>
      </c>
      <c r="H23" s="201">
        <v>6.31929376096068E-2</v>
      </c>
      <c r="J23" s="229">
        <v>8.4447174540339107E-2</v>
      </c>
      <c r="L23" s="230">
        <v>-4.9193655312942702E-2</v>
      </c>
    </row>
    <row r="24" spans="1:12" ht="16.649999999999999" customHeight="1" x14ac:dyDescent="0.25">
      <c r="A24" s="2"/>
      <c r="B24" s="59"/>
      <c r="C24" s="202"/>
      <c r="D24" s="202"/>
      <c r="E24" s="202"/>
      <c r="F24" s="202"/>
      <c r="G24" s="202"/>
      <c r="H24" s="203"/>
      <c r="J24" s="213"/>
      <c r="L24" s="214"/>
    </row>
    <row r="25" spans="1:12" ht="16.649999999999999" customHeight="1" x14ac:dyDescent="0.25">
      <c r="A25" s="2"/>
      <c r="B25" s="21" t="s">
        <v>66</v>
      </c>
      <c r="C25" s="164">
        <v>-22000</v>
      </c>
      <c r="D25" s="164">
        <v>-752000</v>
      </c>
      <c r="E25" s="164">
        <v>1917000</v>
      </c>
      <c r="F25" s="164">
        <v>105000</v>
      </c>
      <c r="G25" s="164">
        <v>1997000</v>
      </c>
      <c r="H25" s="194">
        <v>1182000</v>
      </c>
      <c r="J25" s="218">
        <v>3179000</v>
      </c>
      <c r="L25" s="219">
        <v>-774000</v>
      </c>
    </row>
    <row r="26" spans="1:12" ht="16.649999999999999" customHeight="1" x14ac:dyDescent="0.25">
      <c r="A26" s="2"/>
      <c r="B26" s="14" t="s">
        <v>67</v>
      </c>
      <c r="C26" s="170">
        <v>5695000</v>
      </c>
      <c r="D26" s="170">
        <v>-20568000</v>
      </c>
      <c r="E26" s="170">
        <v>10331000</v>
      </c>
      <c r="F26" s="170">
        <v>7431000</v>
      </c>
      <c r="G26" s="170">
        <v>15764000</v>
      </c>
      <c r="H26" s="193">
        <v>9686000</v>
      </c>
      <c r="J26" s="216">
        <v>25450000</v>
      </c>
      <c r="L26" s="220">
        <v>-14873000</v>
      </c>
    </row>
    <row r="27" spans="1:12" ht="16.649999999999999" customHeight="1" x14ac:dyDescent="0.25">
      <c r="A27" s="2"/>
      <c r="B27" s="60"/>
      <c r="C27" s="202"/>
      <c r="D27" s="202"/>
      <c r="E27" s="202"/>
      <c r="F27" s="202"/>
      <c r="G27" s="202"/>
      <c r="H27" s="203"/>
      <c r="J27" s="213"/>
      <c r="L27" s="214"/>
    </row>
    <row r="28" spans="1:12" ht="16.649999999999999" customHeight="1" x14ac:dyDescent="0.25">
      <c r="A28" s="2"/>
      <c r="B28" s="21" t="s">
        <v>68</v>
      </c>
      <c r="C28" s="164">
        <v>-2681000</v>
      </c>
      <c r="D28" s="164">
        <v>-3064000</v>
      </c>
      <c r="E28" s="164">
        <v>-1233000</v>
      </c>
      <c r="F28" s="164">
        <v>-2307000</v>
      </c>
      <c r="G28" s="164">
        <v>-2100000</v>
      </c>
      <c r="H28" s="194">
        <v>-2486000</v>
      </c>
      <c r="J28" s="218">
        <v>-4586000</v>
      </c>
      <c r="L28" s="219">
        <v>-5745000</v>
      </c>
    </row>
    <row r="29" spans="1:12" ht="16.649999999999999" customHeight="1" x14ac:dyDescent="0.25">
      <c r="A29" s="2"/>
      <c r="B29" s="22" t="s">
        <v>69</v>
      </c>
      <c r="C29" s="170">
        <v>3014000</v>
      </c>
      <c r="D29" s="170">
        <v>-23632000</v>
      </c>
      <c r="E29" s="170">
        <v>9098000</v>
      </c>
      <c r="F29" s="170">
        <v>5124000</v>
      </c>
      <c r="G29" s="170">
        <v>13664000</v>
      </c>
      <c r="H29" s="193">
        <v>7200000</v>
      </c>
      <c r="J29" s="216">
        <v>20864000</v>
      </c>
      <c r="L29" s="220">
        <v>-20618000</v>
      </c>
    </row>
    <row r="30" spans="1:12" ht="16.649999999999999" customHeight="1" x14ac:dyDescent="0.25">
      <c r="A30" s="2"/>
      <c r="B30" s="149" t="s">
        <v>70</v>
      </c>
      <c r="C30" s="149"/>
      <c r="D30" s="149"/>
      <c r="E30" s="149"/>
      <c r="F30" s="149"/>
      <c r="G30" s="149"/>
      <c r="H30" s="149"/>
      <c r="J30" s="35"/>
      <c r="L30" s="35"/>
    </row>
    <row r="31" spans="1:12" ht="16.649999999999999" customHeight="1" x14ac:dyDescent="0.25">
      <c r="A31" s="2"/>
      <c r="B31" s="32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ht="16.649999999999999" customHeight="1" x14ac:dyDescent="0.25">
      <c r="A32" s="2"/>
      <c r="B32" s="5" t="s">
        <v>71</v>
      </c>
      <c r="C32" s="65"/>
      <c r="D32" s="65"/>
      <c r="E32" s="65"/>
      <c r="F32" s="65"/>
      <c r="G32" s="65"/>
      <c r="H32" s="65"/>
      <c r="I32" s="61"/>
      <c r="J32" s="65"/>
      <c r="K32" s="61"/>
      <c r="L32" s="65"/>
    </row>
    <row r="33" spans="1:12" ht="16.649999999999999" customHeight="1" x14ac:dyDescent="0.25">
      <c r="A33" s="2"/>
      <c r="B33" s="10" t="s">
        <v>72</v>
      </c>
      <c r="C33" s="231">
        <v>123163000</v>
      </c>
      <c r="D33" s="231">
        <v>124194000</v>
      </c>
      <c r="E33" s="231">
        <v>124493000</v>
      </c>
      <c r="F33" s="231">
        <v>124598000</v>
      </c>
      <c r="G33" s="231">
        <v>123752000</v>
      </c>
      <c r="H33" s="232">
        <v>123772000</v>
      </c>
      <c r="I33" s="233"/>
      <c r="J33" s="234">
        <v>123761858</v>
      </c>
      <c r="K33" s="233"/>
      <c r="L33" s="235">
        <v>123680632</v>
      </c>
    </row>
    <row r="34" spans="1:12" ht="16.649999999999999" customHeight="1" x14ac:dyDescent="0.25">
      <c r="A34" s="2"/>
      <c r="B34" s="66" t="s">
        <v>73</v>
      </c>
      <c r="C34" s="202">
        <v>126208000</v>
      </c>
      <c r="D34" s="202">
        <v>126973000</v>
      </c>
      <c r="E34" s="202">
        <v>127846000</v>
      </c>
      <c r="F34" s="202">
        <v>128521000</v>
      </c>
      <c r="G34" s="202">
        <v>128122000</v>
      </c>
      <c r="H34" s="203">
        <v>126742000</v>
      </c>
      <c r="I34" s="233"/>
      <c r="J34" s="213">
        <v>128047079</v>
      </c>
      <c r="K34" s="233"/>
      <c r="L34" s="214">
        <v>127009168</v>
      </c>
    </row>
    <row r="35" spans="1:12" ht="16.649999999999999" customHeight="1" x14ac:dyDescent="0.25">
      <c r="A35" s="2"/>
      <c r="B35" s="20"/>
      <c r="C35" s="36"/>
      <c r="D35" s="36"/>
      <c r="E35" s="36"/>
      <c r="F35" s="36"/>
      <c r="G35" s="36"/>
      <c r="H35" s="36"/>
      <c r="J35" s="36"/>
      <c r="K35" s="1"/>
      <c r="L35" s="36"/>
    </row>
    <row r="36" spans="1:12" ht="16.649999999999999" customHeight="1" x14ac:dyDescent="0.25">
      <c r="A36" s="2"/>
      <c r="B36" s="5" t="s">
        <v>74</v>
      </c>
      <c r="C36" s="65"/>
      <c r="D36" s="65"/>
      <c r="E36" s="65"/>
      <c r="F36" s="65"/>
      <c r="G36" s="65"/>
      <c r="H36" s="65"/>
      <c r="J36" s="65"/>
      <c r="K36" s="1"/>
      <c r="L36" s="65"/>
    </row>
    <row r="37" spans="1:12" ht="16.649999999999999" customHeight="1" x14ac:dyDescent="0.25">
      <c r="A37" s="2"/>
      <c r="B37" s="10" t="s">
        <v>72</v>
      </c>
      <c r="C37" s="236">
        <v>2.44719113366576E-2</v>
      </c>
      <c r="D37" s="236">
        <v>-0.19028300571138901</v>
      </c>
      <c r="E37" s="236">
        <v>7.3080285014718097E-2</v>
      </c>
      <c r="F37" s="236">
        <v>4.1124166491236201E-2</v>
      </c>
      <c r="G37" s="236">
        <v>0.110414751876299</v>
      </c>
      <c r="H37" s="237">
        <v>5.8171471886091203E-2</v>
      </c>
      <c r="I37" s="233"/>
      <c r="J37" s="238">
        <v>0.168581825912795</v>
      </c>
      <c r="K37" s="233"/>
      <c r="L37" s="239">
        <v>-0.16670354659895301</v>
      </c>
    </row>
    <row r="38" spans="1:12" ht="16.649999999999999" customHeight="1" x14ac:dyDescent="0.25">
      <c r="A38" s="2"/>
      <c r="B38" s="66" t="s">
        <v>75</v>
      </c>
      <c r="C38" s="236">
        <v>2.38815733852463E-2</v>
      </c>
      <c r="D38" s="236">
        <v>-0.19028300571138901</v>
      </c>
      <c r="E38" s="236">
        <v>7.1163643684934497E-2</v>
      </c>
      <c r="F38" s="236">
        <v>3.9869107324151103E-2</v>
      </c>
      <c r="G38" s="236">
        <v>0.106648600510296</v>
      </c>
      <c r="H38" s="237">
        <v>5.6808243065429601E-2</v>
      </c>
      <c r="I38" s="233"/>
      <c r="J38" s="238">
        <v>0.162940069878517</v>
      </c>
      <c r="K38" s="233"/>
      <c r="L38" s="239">
        <v>-0.16670354659895301</v>
      </c>
    </row>
    <row r="39" spans="1:12" ht="16.649999999999999" customHeight="1" x14ac:dyDescent="0.25">
      <c r="A39" s="2"/>
      <c r="B39" s="149" t="s">
        <v>76</v>
      </c>
      <c r="C39" s="149"/>
      <c r="D39" s="149"/>
      <c r="E39" s="149"/>
      <c r="F39" s="149"/>
      <c r="G39" s="149"/>
      <c r="H39" s="149"/>
      <c r="J39" s="35"/>
      <c r="L39" s="35"/>
    </row>
    <row r="40" spans="1:12" ht="16.649999999999999" customHeight="1" x14ac:dyDescent="0.25">
      <c r="A40" s="2"/>
      <c r="B40" s="150"/>
      <c r="C40" s="150"/>
      <c r="D40" s="150"/>
      <c r="E40" s="150"/>
      <c r="F40" s="150"/>
      <c r="G40" s="150"/>
      <c r="H40" s="150"/>
    </row>
    <row r="41" spans="1:12" ht="16.649999999999999" customHeight="1" x14ac:dyDescent="0.25">
      <c r="A41" s="2"/>
      <c r="B41" s="72"/>
      <c r="C41" s="2"/>
      <c r="D41" s="2"/>
      <c r="E41" s="2"/>
      <c r="F41" s="2"/>
      <c r="G41" s="2"/>
      <c r="H41" s="2"/>
    </row>
  </sheetData>
  <mergeCells count="3">
    <mergeCell ref="B2:F2"/>
    <mergeCell ref="B30:H30"/>
    <mergeCell ref="B39:H40"/>
  </mergeCells>
  <pageMargins left="0.75" right="0.75" top="1" bottom="1" header="0.5" footer="0.5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showGridLines="0" showRuler="0" workbookViewId="0"/>
  </sheetViews>
  <sheetFormatPr defaultColWidth="13.33203125" defaultRowHeight="13.2" x14ac:dyDescent="0.25"/>
  <cols>
    <col min="2" max="2" width="69.5546875" customWidth="1"/>
    <col min="3" max="6" width="12.88671875" customWidth="1"/>
  </cols>
  <sheetData>
    <row r="1" spans="1:6" ht="16.649999999999999" customHeight="1" x14ac:dyDescent="0.25">
      <c r="A1" s="2"/>
      <c r="B1" s="2"/>
      <c r="C1" s="2"/>
      <c r="D1" s="2"/>
      <c r="E1" s="2"/>
      <c r="F1" s="2"/>
    </row>
    <row r="2" spans="1:6" ht="23.25" customHeight="1" x14ac:dyDescent="0.35">
      <c r="A2" s="2"/>
      <c r="B2" s="3" t="s">
        <v>54</v>
      </c>
      <c r="C2" s="2"/>
      <c r="D2" s="2"/>
      <c r="E2" s="2"/>
      <c r="F2" s="2"/>
    </row>
    <row r="3" spans="1:6" ht="16.649999999999999" customHeight="1" x14ac:dyDescent="0.25">
      <c r="A3" s="2"/>
      <c r="B3" s="4" t="str">
        <f>'1. Key figures table'!$B$3</f>
        <v>Second quarter and half year 2026 results</v>
      </c>
      <c r="C3" s="2"/>
      <c r="D3" s="2"/>
      <c r="E3" s="2"/>
      <c r="F3" s="2"/>
    </row>
    <row r="4" spans="1:6" ht="16.649999999999999" customHeight="1" x14ac:dyDescent="0.25">
      <c r="A4" s="2"/>
      <c r="B4" s="5"/>
      <c r="C4" s="24"/>
      <c r="D4" s="24"/>
      <c r="E4" s="24"/>
      <c r="F4" s="24"/>
    </row>
    <row r="5" spans="1:6" ht="27.45" customHeight="1" thickBot="1" x14ac:dyDescent="0.3">
      <c r="A5" s="39"/>
      <c r="B5" s="6" t="s">
        <v>30</v>
      </c>
      <c r="C5" s="43" t="str">
        <f>'1. Key figures table'!C6&amp;" Unaudited"</f>
        <v>Q2 '26 Unaudited</v>
      </c>
      <c r="D5" s="8" t="str">
        <f>'1. Key figures table'!D6&amp;" Unaudited"</f>
        <v>Q2 '25 Unaudited</v>
      </c>
      <c r="E5" s="43" t="str">
        <f>'1. Key figures table'!F6&amp;" Unaudited"</f>
        <v>H1 '26 Unaudited</v>
      </c>
      <c r="F5" s="8" t="str">
        <f>'1. Key figures table'!G6&amp;" Unaudited"</f>
        <v>H1 '25 Unaudited</v>
      </c>
    </row>
    <row r="6" spans="1:6" ht="16.649999999999999" customHeight="1" x14ac:dyDescent="0.25">
      <c r="A6" s="2"/>
      <c r="B6" s="73" t="s">
        <v>77</v>
      </c>
      <c r="C6" s="189">
        <v>7200000</v>
      </c>
      <c r="D6" s="162">
        <v>-23632000</v>
      </c>
      <c r="E6" s="189">
        <v>20864000</v>
      </c>
      <c r="F6" s="162">
        <v>-20618000</v>
      </c>
    </row>
    <row r="7" spans="1:6" ht="16.649999999999999" customHeight="1" x14ac:dyDescent="0.25">
      <c r="A7" s="2"/>
      <c r="B7" s="54"/>
      <c r="C7" s="62"/>
      <c r="D7" s="75"/>
      <c r="E7" s="62"/>
      <c r="F7" s="75"/>
    </row>
    <row r="8" spans="1:6" ht="16.649999999999999" customHeight="1" x14ac:dyDescent="0.25">
      <c r="A8" s="2"/>
      <c r="B8" s="32" t="s">
        <v>78</v>
      </c>
      <c r="C8" s="76"/>
      <c r="D8" s="77"/>
      <c r="E8" s="76"/>
      <c r="F8" s="77"/>
    </row>
    <row r="9" spans="1:6" ht="16.649999999999999" customHeight="1" x14ac:dyDescent="0.25">
      <c r="A9" s="2"/>
      <c r="B9" s="50" t="s">
        <v>79</v>
      </c>
      <c r="C9" s="62"/>
      <c r="D9" s="75"/>
      <c r="E9" s="62"/>
      <c r="F9" s="75"/>
    </row>
    <row r="10" spans="1:6" ht="16.649999999999999" customHeight="1" x14ac:dyDescent="0.25">
      <c r="A10" s="2"/>
      <c r="B10" s="1" t="s">
        <v>80</v>
      </c>
      <c r="C10" s="55"/>
      <c r="D10" s="162">
        <v>-258000</v>
      </c>
      <c r="E10" s="55"/>
      <c r="F10" s="162">
        <v>-258000</v>
      </c>
    </row>
    <row r="11" spans="1:6" ht="16.649999999999999" hidden="1" customHeight="1" x14ac:dyDescent="0.25">
      <c r="A11" s="2"/>
      <c r="B11" s="1" t="s">
        <v>81</v>
      </c>
      <c r="C11" s="55"/>
      <c r="D11" s="11"/>
      <c r="E11" s="55"/>
      <c r="F11" s="11"/>
    </row>
    <row r="12" spans="1:6" ht="16.649999999999999" customHeight="1" x14ac:dyDescent="0.25">
      <c r="A12" s="2"/>
      <c r="C12" s="62"/>
      <c r="D12" s="75"/>
      <c r="E12" s="62"/>
      <c r="F12" s="75"/>
    </row>
    <row r="13" spans="1:6" ht="16.649999999999999" customHeight="1" x14ac:dyDescent="0.25">
      <c r="A13" s="2"/>
      <c r="B13" s="50" t="s">
        <v>82</v>
      </c>
      <c r="C13" s="62"/>
      <c r="D13" s="75"/>
      <c r="E13" s="62"/>
      <c r="F13" s="75"/>
    </row>
    <row r="14" spans="1:6" ht="16.649999999999999" customHeight="1" x14ac:dyDescent="0.25">
      <c r="A14" s="2"/>
      <c r="B14" s="1" t="s">
        <v>83</v>
      </c>
      <c r="C14" s="194">
        <v>458390</v>
      </c>
      <c r="D14" s="164">
        <v>-3122000</v>
      </c>
      <c r="E14" s="194">
        <v>210000</v>
      </c>
      <c r="F14" s="164">
        <v>-4490000</v>
      </c>
    </row>
    <row r="15" spans="1:6" ht="16.649999999999999" hidden="1" customHeight="1" x14ac:dyDescent="0.25">
      <c r="A15" s="2"/>
      <c r="B15" s="1" t="s">
        <v>84</v>
      </c>
      <c r="C15" s="193">
        <v>0</v>
      </c>
      <c r="D15" s="170">
        <v>0</v>
      </c>
      <c r="E15" s="193">
        <v>0</v>
      </c>
      <c r="F15" s="170">
        <v>0</v>
      </c>
    </row>
    <row r="16" spans="1:6" ht="16.649999999999999" hidden="1" customHeight="1" x14ac:dyDescent="0.25">
      <c r="A16" s="2"/>
      <c r="B16" s="74" t="s">
        <v>85</v>
      </c>
      <c r="C16" s="194">
        <v>0</v>
      </c>
      <c r="D16" s="164">
        <v>0</v>
      </c>
      <c r="E16" s="194">
        <v>0</v>
      </c>
      <c r="F16" s="164">
        <v>0</v>
      </c>
    </row>
    <row r="17" spans="1:6" ht="16.649999999999999" customHeight="1" x14ac:dyDescent="0.25">
      <c r="A17" s="2"/>
      <c r="B17" s="14" t="s">
        <v>86</v>
      </c>
      <c r="C17" s="193">
        <v>458390</v>
      </c>
      <c r="D17" s="170">
        <v>-3380000</v>
      </c>
      <c r="E17" s="193">
        <v>210000</v>
      </c>
      <c r="F17" s="170">
        <v>-4748000</v>
      </c>
    </row>
    <row r="18" spans="1:6" ht="16.649999999999999" customHeight="1" x14ac:dyDescent="0.25">
      <c r="A18" s="2"/>
      <c r="B18" s="21"/>
      <c r="C18" s="58"/>
      <c r="D18" s="17"/>
      <c r="E18" s="58"/>
      <c r="F18" s="17"/>
    </row>
    <row r="19" spans="1:6" ht="16.649999999999999" customHeight="1" thickBot="1" x14ac:dyDescent="0.3">
      <c r="A19" s="2"/>
      <c r="B19" s="22" t="s">
        <v>87</v>
      </c>
      <c r="C19" s="193">
        <v>7658390</v>
      </c>
      <c r="D19" s="170">
        <v>-27012000</v>
      </c>
      <c r="E19" s="193">
        <v>21074000</v>
      </c>
      <c r="F19" s="170">
        <v>-25366000</v>
      </c>
    </row>
    <row r="20" spans="1:6" ht="16.649999999999999" customHeight="1" x14ac:dyDescent="0.25">
      <c r="A20" s="2"/>
      <c r="B20" s="10"/>
      <c r="C20" s="244"/>
      <c r="D20" s="211"/>
      <c r="E20" s="244"/>
      <c r="F20" s="211"/>
    </row>
    <row r="21" spans="1:6" ht="16.649999999999999" customHeight="1" x14ac:dyDescent="0.25">
      <c r="A21" s="2"/>
      <c r="B21" s="54" t="s">
        <v>88</v>
      </c>
      <c r="C21" s="198"/>
      <c r="D21" s="197"/>
      <c r="E21" s="198"/>
      <c r="F21" s="197"/>
    </row>
    <row r="22" spans="1:6" ht="16.649999999999999" customHeight="1" x14ac:dyDescent="0.25">
      <c r="A22" s="2"/>
      <c r="B22" s="54" t="s">
        <v>89</v>
      </c>
      <c r="C22" s="189">
        <v>7658390</v>
      </c>
      <c r="D22" s="162">
        <v>-27012000</v>
      </c>
      <c r="E22" s="189">
        <v>21074000</v>
      </c>
      <c r="F22" s="162">
        <v>-25366000</v>
      </c>
    </row>
    <row r="23" spans="1:6" ht="16.649999999999999" customHeight="1" x14ac:dyDescent="0.25">
      <c r="A23" s="2"/>
      <c r="B23" s="21" t="s">
        <v>90</v>
      </c>
      <c r="C23" s="245"/>
      <c r="D23" s="246"/>
      <c r="E23" s="245"/>
      <c r="F23" s="246"/>
    </row>
    <row r="24" spans="1:6" ht="16.649999999999999" customHeight="1" thickBot="1" x14ac:dyDescent="0.3">
      <c r="A24" s="2"/>
      <c r="B24" s="22" t="str">
        <f>B19</f>
        <v>TOTAL COMPREHENSIVE INCOME FOR THE PERIOD2</v>
      </c>
      <c r="C24" s="193">
        <v>7658390</v>
      </c>
      <c r="D24" s="170">
        <v>-27012000</v>
      </c>
      <c r="E24" s="193">
        <v>21074000</v>
      </c>
      <c r="F24" s="170">
        <v>-25366000</v>
      </c>
    </row>
    <row r="25" spans="1:6" ht="16.649999999999999" customHeight="1" x14ac:dyDescent="0.25">
      <c r="A25" s="2"/>
      <c r="B25" s="151" t="s">
        <v>91</v>
      </c>
      <c r="C25" s="151"/>
      <c r="D25" s="151"/>
      <c r="E25" s="151"/>
      <c r="F25" s="151"/>
    </row>
    <row r="26" spans="1:6" ht="16.649999999999999" customHeight="1" x14ac:dyDescent="0.25">
      <c r="A26" s="2"/>
      <c r="B26" s="152" t="s">
        <v>92</v>
      </c>
      <c r="C26" s="152"/>
      <c r="D26" s="152"/>
      <c r="E26" s="152"/>
      <c r="F26" s="152"/>
    </row>
    <row r="27" spans="1:6" ht="16.649999999999999" customHeight="1" x14ac:dyDescent="0.25">
      <c r="A27" s="2"/>
      <c r="E27" s="75"/>
      <c r="F27" s="75"/>
    </row>
    <row r="28" spans="1:6" ht="16.649999999999999" customHeight="1" x14ac:dyDescent="0.25">
      <c r="A28" s="2"/>
      <c r="B28" s="2"/>
      <c r="C28" s="2"/>
      <c r="D28" s="2"/>
      <c r="E28" s="2"/>
      <c r="F28" s="2"/>
    </row>
    <row r="29" spans="1:6" ht="16.649999999999999" customHeight="1" x14ac:dyDescent="0.25"/>
    <row r="30" spans="1:6" ht="16.649999999999999" customHeight="1" x14ac:dyDescent="0.25"/>
    <row r="31" spans="1:6" ht="16.649999999999999" customHeight="1" x14ac:dyDescent="0.25"/>
    <row r="32" spans="1:6" ht="16.649999999999999" customHeight="1" x14ac:dyDescent="0.25"/>
    <row r="33" ht="16.649999999999999" customHeight="1" x14ac:dyDescent="0.25"/>
    <row r="34" ht="16.649999999999999" customHeight="1" x14ac:dyDescent="0.25"/>
    <row r="35" ht="16.649999999999999" customHeight="1" x14ac:dyDescent="0.25"/>
    <row r="36" ht="16.649999999999999" customHeight="1" x14ac:dyDescent="0.25"/>
    <row r="37" ht="16.649999999999999" customHeight="1" x14ac:dyDescent="0.25"/>
    <row r="38" ht="16.649999999999999" customHeight="1" x14ac:dyDescent="0.25"/>
    <row r="39" ht="16.649999999999999" customHeight="1" x14ac:dyDescent="0.25"/>
    <row r="40" ht="16.649999999999999" customHeight="1" x14ac:dyDescent="0.25"/>
    <row r="41" ht="16.649999999999999" customHeight="1" x14ac:dyDescent="0.25"/>
  </sheetData>
  <mergeCells count="2">
    <mergeCell ref="B25:F25"/>
    <mergeCell ref="B26:F26"/>
  </mergeCells>
  <pageMargins left="0.75" right="0.75" top="1" bottom="1" header="0.5" footer="0.5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8"/>
  <sheetViews>
    <sheetView showGridLines="0" workbookViewId="0"/>
  </sheetViews>
  <sheetFormatPr defaultColWidth="13.33203125" defaultRowHeight="13.2" x14ac:dyDescent="0.25"/>
  <cols>
    <col min="2" max="2" width="47.6640625" customWidth="1"/>
    <col min="3" max="9" width="10.33203125" customWidth="1"/>
  </cols>
  <sheetData>
    <row r="1" spans="1:10" ht="16.649999999999999" customHeight="1" x14ac:dyDescent="0.25">
      <c r="A1" s="2"/>
      <c r="B1" s="2"/>
      <c r="C1" s="2"/>
      <c r="D1" s="2"/>
      <c r="E1" s="2"/>
      <c r="F1" s="2"/>
    </row>
    <row r="2" spans="1:10" ht="23.25" customHeight="1" x14ac:dyDescent="0.35">
      <c r="A2" s="2"/>
      <c r="B2" s="148" t="s">
        <v>93</v>
      </c>
      <c r="C2" s="148"/>
      <c r="D2" s="148"/>
      <c r="E2" s="148"/>
      <c r="F2" s="2"/>
    </row>
    <row r="3" spans="1:10" ht="16.649999999999999" customHeight="1" x14ac:dyDescent="0.25">
      <c r="A3" s="2"/>
      <c r="B3" s="78" t="str">
        <f>'1. Key figures table'!$B$3</f>
        <v>Second quarter and half year 2026 results</v>
      </c>
      <c r="C3" s="2"/>
      <c r="D3" s="2"/>
      <c r="E3" s="2"/>
      <c r="F3" s="2"/>
    </row>
    <row r="4" spans="1:10" ht="16.649999999999999" customHeight="1" x14ac:dyDescent="0.25">
      <c r="A4" s="2"/>
      <c r="B4" s="5"/>
      <c r="C4" s="24"/>
      <c r="D4" s="24"/>
      <c r="E4" s="24"/>
      <c r="F4" s="24"/>
    </row>
    <row r="5" spans="1:10" ht="16.649999999999999" customHeight="1" thickBot="1" x14ac:dyDescent="0.3">
      <c r="A5" s="39"/>
      <c r="B5" s="79" t="s">
        <v>30</v>
      </c>
      <c r="C5" s="27" t="s">
        <v>94</v>
      </c>
      <c r="D5" s="27" t="s">
        <v>95</v>
      </c>
      <c r="E5" s="27" t="s">
        <v>96</v>
      </c>
      <c r="F5" s="27" t="s">
        <v>97</v>
      </c>
      <c r="G5" s="27" t="s">
        <v>98</v>
      </c>
      <c r="H5" s="27" t="s">
        <v>99</v>
      </c>
      <c r="I5" s="80" t="s">
        <v>100</v>
      </c>
      <c r="J5" s="1"/>
    </row>
    <row r="6" spans="1:10" ht="16.649999999999999" customHeight="1" x14ac:dyDescent="0.25">
      <c r="A6" s="2"/>
      <c r="B6" s="10" t="s">
        <v>101</v>
      </c>
      <c r="C6" s="202">
        <v>192294000</v>
      </c>
      <c r="D6" s="202">
        <v>192294000</v>
      </c>
      <c r="E6" s="202">
        <v>192294000</v>
      </c>
      <c r="F6" s="202">
        <v>192294000</v>
      </c>
      <c r="G6" s="202">
        <v>192294000</v>
      </c>
      <c r="H6" s="202">
        <v>192294000</v>
      </c>
      <c r="I6" s="203">
        <v>192294000</v>
      </c>
    </row>
    <row r="7" spans="1:10" ht="16.649999999999999" customHeight="1" x14ac:dyDescent="0.25">
      <c r="A7" s="2"/>
      <c r="B7" s="81" t="s">
        <v>102</v>
      </c>
      <c r="C7" s="202">
        <v>2233000</v>
      </c>
      <c r="D7" s="202">
        <v>9678000</v>
      </c>
      <c r="E7" s="202">
        <v>16935000</v>
      </c>
      <c r="F7" s="202">
        <v>23666000</v>
      </c>
      <c r="G7" s="202">
        <v>31955000</v>
      </c>
      <c r="H7" s="202">
        <v>42075000</v>
      </c>
      <c r="I7" s="203">
        <v>50427000</v>
      </c>
    </row>
    <row r="8" spans="1:10" ht="16.649999999999999" customHeight="1" x14ac:dyDescent="0.25">
      <c r="A8" s="2"/>
      <c r="B8" s="81" t="s">
        <v>103</v>
      </c>
      <c r="C8" s="202">
        <v>22018000</v>
      </c>
      <c r="D8" s="202">
        <v>20828000</v>
      </c>
      <c r="E8" s="202">
        <v>19188000</v>
      </c>
      <c r="F8" s="202">
        <v>17849000</v>
      </c>
      <c r="G8" s="202">
        <v>16862000</v>
      </c>
      <c r="H8" s="202">
        <v>15888000</v>
      </c>
      <c r="I8" s="203">
        <v>15153000</v>
      </c>
    </row>
    <row r="9" spans="1:10" ht="16.649999999999999" customHeight="1" x14ac:dyDescent="0.25">
      <c r="A9" s="2"/>
      <c r="B9" s="81" t="s">
        <v>104</v>
      </c>
      <c r="C9" s="202">
        <v>41111000</v>
      </c>
      <c r="D9" s="202">
        <v>38963000</v>
      </c>
      <c r="E9" s="202">
        <v>38421000</v>
      </c>
      <c r="F9" s="202">
        <v>36007000</v>
      </c>
      <c r="G9" s="202">
        <v>37773000</v>
      </c>
      <c r="H9" s="202">
        <v>39655000</v>
      </c>
      <c r="I9" s="203">
        <v>39280000</v>
      </c>
    </row>
    <row r="10" spans="1:10" ht="16.649999999999999" customHeight="1" x14ac:dyDescent="0.25">
      <c r="A10" s="2"/>
      <c r="B10" s="81" t="s">
        <v>105</v>
      </c>
      <c r="C10" s="202">
        <v>24688000</v>
      </c>
      <c r="D10" s="202">
        <v>28534000</v>
      </c>
      <c r="E10" s="202">
        <v>25427000</v>
      </c>
      <c r="F10" s="202">
        <v>26553000</v>
      </c>
      <c r="G10" s="202">
        <v>27664000</v>
      </c>
      <c r="H10" s="202">
        <v>28374000</v>
      </c>
      <c r="I10" s="203">
        <v>28922000</v>
      </c>
    </row>
    <row r="11" spans="1:10" ht="16.649999999999999" hidden="1" customHeight="1" x14ac:dyDescent="0.25">
      <c r="A11" s="2"/>
      <c r="B11" s="81" t="s">
        <v>106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55">
        <v>0</v>
      </c>
    </row>
    <row r="12" spans="1:10" ht="16.649999999999999" customHeight="1" x14ac:dyDescent="0.25">
      <c r="A12" s="2"/>
      <c r="B12" s="82" t="s">
        <v>107</v>
      </c>
      <c r="C12" s="252">
        <v>1288000</v>
      </c>
      <c r="D12" s="252">
        <v>1276000</v>
      </c>
      <c r="E12" s="252">
        <v>1255000</v>
      </c>
      <c r="F12" s="252">
        <v>1256000</v>
      </c>
      <c r="G12" s="252">
        <v>1074000</v>
      </c>
      <c r="H12" s="252">
        <v>1078000</v>
      </c>
      <c r="I12" s="253">
        <v>1081000</v>
      </c>
    </row>
    <row r="13" spans="1:10" ht="16.649999999999999" customHeight="1" x14ac:dyDescent="0.25">
      <c r="A13" s="2"/>
      <c r="B13" s="83" t="s">
        <v>108</v>
      </c>
      <c r="C13" s="209">
        <v>283632000</v>
      </c>
      <c r="D13" s="209">
        <v>291573000</v>
      </c>
      <c r="E13" s="209">
        <v>293520000</v>
      </c>
      <c r="F13" s="209">
        <v>297625000</v>
      </c>
      <c r="G13" s="209">
        <v>307622000</v>
      </c>
      <c r="H13" s="209">
        <v>319364000</v>
      </c>
      <c r="I13" s="254">
        <v>327157000</v>
      </c>
    </row>
    <row r="14" spans="1:10" ht="6.6" customHeight="1" x14ac:dyDescent="0.25">
      <c r="A14" s="2"/>
      <c r="B14" s="84"/>
      <c r="C14" s="75"/>
      <c r="D14" s="75"/>
      <c r="E14" s="75"/>
      <c r="F14" s="75"/>
      <c r="G14" s="75"/>
      <c r="H14" s="75"/>
      <c r="I14" s="62"/>
    </row>
    <row r="15" spans="1:10" ht="16.649999999999999" customHeight="1" x14ac:dyDescent="0.25">
      <c r="A15" s="2"/>
      <c r="B15" s="81" t="s">
        <v>109</v>
      </c>
      <c r="C15" s="202">
        <v>13311000</v>
      </c>
      <c r="D15" s="202">
        <v>12687000</v>
      </c>
      <c r="E15" s="202">
        <v>10770000</v>
      </c>
      <c r="F15" s="202">
        <v>9817000</v>
      </c>
      <c r="G15" s="202">
        <v>9548000</v>
      </c>
      <c r="H15" s="202">
        <v>8963000</v>
      </c>
      <c r="I15" s="203">
        <v>8260000</v>
      </c>
    </row>
    <row r="16" spans="1:10" ht="16.649999999999999" customHeight="1" x14ac:dyDescent="0.25">
      <c r="A16" s="2"/>
      <c r="B16" s="81" t="s">
        <v>110</v>
      </c>
      <c r="C16" s="202">
        <v>78538000</v>
      </c>
      <c r="D16" s="202">
        <v>83723000</v>
      </c>
      <c r="E16" s="202">
        <v>62291000</v>
      </c>
      <c r="F16" s="202">
        <v>55302000</v>
      </c>
      <c r="G16" s="202">
        <v>64875000</v>
      </c>
      <c r="H16" s="202">
        <v>62375000</v>
      </c>
      <c r="I16" s="203">
        <v>62756000</v>
      </c>
    </row>
    <row r="17" spans="1:11" ht="16.649999999999999" customHeight="1" x14ac:dyDescent="0.25">
      <c r="A17" s="2"/>
      <c r="B17" s="81" t="s">
        <v>111</v>
      </c>
      <c r="C17" s="202">
        <v>48441000</v>
      </c>
      <c r="D17" s="202">
        <v>39070000</v>
      </c>
      <c r="E17" s="202">
        <v>38908000</v>
      </c>
      <c r="F17" s="202">
        <v>36281000</v>
      </c>
      <c r="G17" s="202">
        <v>38090000</v>
      </c>
      <c r="H17" s="202">
        <v>35715000</v>
      </c>
      <c r="I17" s="203">
        <v>38366000</v>
      </c>
    </row>
    <row r="18" spans="1:11" ht="16.649999999999999" customHeight="1" x14ac:dyDescent="0.25">
      <c r="A18" s="2"/>
      <c r="B18" s="81" t="s">
        <v>105</v>
      </c>
      <c r="C18" s="202">
        <v>6211000</v>
      </c>
      <c r="D18" s="202">
        <v>3948000</v>
      </c>
      <c r="E18" s="202">
        <v>4444000</v>
      </c>
      <c r="F18" s="202">
        <v>6230000</v>
      </c>
      <c r="G18" s="202">
        <v>6372000</v>
      </c>
      <c r="H18" s="202">
        <v>5700000</v>
      </c>
      <c r="I18" s="203">
        <v>5657000</v>
      </c>
    </row>
    <row r="19" spans="1:11" ht="16.649999999999999" customHeight="1" x14ac:dyDescent="0.25">
      <c r="A19" s="2"/>
      <c r="B19" s="81" t="s">
        <v>112</v>
      </c>
      <c r="C19" s="202">
        <v>30632000</v>
      </c>
      <c r="D19" s="202">
        <v>33709000</v>
      </c>
      <c r="E19" s="202">
        <v>29092000</v>
      </c>
      <c r="F19" s="202">
        <v>26131000</v>
      </c>
      <c r="G19" s="202">
        <v>26879000</v>
      </c>
      <c r="H19" s="202">
        <v>30354000</v>
      </c>
      <c r="I19" s="203">
        <v>28049000</v>
      </c>
    </row>
    <row r="20" spans="1:11" ht="16.649999999999999" customHeight="1" x14ac:dyDescent="0.25">
      <c r="A20" s="2"/>
      <c r="B20" s="81" t="s">
        <v>113</v>
      </c>
      <c r="C20" s="202">
        <v>207740490</v>
      </c>
      <c r="D20" s="202">
        <v>200336000</v>
      </c>
      <c r="E20" s="202">
        <v>211812000</v>
      </c>
      <c r="F20" s="202">
        <v>211253000</v>
      </c>
      <c r="G20" s="202">
        <v>182151000</v>
      </c>
      <c r="H20" s="202">
        <v>180000000</v>
      </c>
      <c r="I20" s="203">
        <v>180000000</v>
      </c>
      <c r="K20" s="1"/>
    </row>
    <row r="21" spans="1:11" ht="16.649999999999999" customHeight="1" x14ac:dyDescent="0.25">
      <c r="A21" s="2"/>
      <c r="B21" s="82" t="s">
        <v>114</v>
      </c>
      <c r="C21" s="252">
        <v>55913000</v>
      </c>
      <c r="D21" s="252">
        <v>56816000</v>
      </c>
      <c r="E21" s="252">
        <v>54718000</v>
      </c>
      <c r="F21" s="252">
        <v>55692000</v>
      </c>
      <c r="G21" s="252">
        <v>80651000</v>
      </c>
      <c r="H21" s="252">
        <v>68058000</v>
      </c>
      <c r="I21" s="253">
        <v>54171000</v>
      </c>
    </row>
    <row r="22" spans="1:11" ht="16.649999999999999" customHeight="1" x14ac:dyDescent="0.25">
      <c r="A22" s="2"/>
      <c r="B22" s="85" t="s">
        <v>115</v>
      </c>
      <c r="C22" s="209">
        <v>440786000</v>
      </c>
      <c r="D22" s="209">
        <v>430289000</v>
      </c>
      <c r="E22" s="209">
        <v>412035000</v>
      </c>
      <c r="F22" s="209">
        <v>400706000</v>
      </c>
      <c r="G22" s="209">
        <v>408566000</v>
      </c>
      <c r="H22" s="209">
        <v>391165000</v>
      </c>
      <c r="I22" s="254">
        <v>377259000</v>
      </c>
    </row>
    <row r="23" spans="1:11" ht="6.6" customHeight="1" x14ac:dyDescent="0.25">
      <c r="A23" s="2"/>
      <c r="B23" s="86"/>
      <c r="C23" s="17"/>
      <c r="D23" s="17"/>
      <c r="E23" s="17"/>
      <c r="F23" s="17"/>
      <c r="G23" s="17"/>
      <c r="H23" s="17"/>
      <c r="I23" s="58"/>
    </row>
    <row r="24" spans="1:11" ht="16.649999999999999" customHeight="1" thickBot="1" x14ac:dyDescent="0.3">
      <c r="A24" s="2"/>
      <c r="B24" s="87" t="s">
        <v>116</v>
      </c>
      <c r="C24" s="209">
        <v>724418000</v>
      </c>
      <c r="D24" s="209">
        <v>721862000</v>
      </c>
      <c r="E24" s="209">
        <v>705555000</v>
      </c>
      <c r="F24" s="209">
        <v>698331000</v>
      </c>
      <c r="G24" s="209">
        <v>716188000</v>
      </c>
      <c r="H24" s="209">
        <v>710529000</v>
      </c>
      <c r="I24" s="254">
        <v>704416000</v>
      </c>
    </row>
    <row r="25" spans="1:11" ht="6.6" customHeight="1" x14ac:dyDescent="0.25">
      <c r="A25" s="2"/>
      <c r="B25" s="88"/>
      <c r="C25" s="255"/>
      <c r="D25" s="255"/>
      <c r="E25" s="255"/>
      <c r="F25" s="255"/>
      <c r="G25" s="255"/>
      <c r="H25" s="255"/>
      <c r="I25" s="244"/>
    </row>
    <row r="26" spans="1:11" ht="16.649999999999999" customHeight="1" x14ac:dyDescent="0.25">
      <c r="A26" s="2"/>
      <c r="B26" s="84" t="s">
        <v>117</v>
      </c>
      <c r="C26" s="209">
        <v>138847000</v>
      </c>
      <c r="D26" s="209">
        <v>142991000</v>
      </c>
      <c r="E26" s="209">
        <v>119701000</v>
      </c>
      <c r="F26" s="209">
        <v>131421000</v>
      </c>
      <c r="G26" s="209">
        <v>139617000</v>
      </c>
      <c r="H26" s="209">
        <v>145431000</v>
      </c>
      <c r="I26" s="254">
        <v>153944000</v>
      </c>
    </row>
    <row r="27" spans="1:11" ht="6.6" customHeight="1" x14ac:dyDescent="0.25">
      <c r="A27" s="2"/>
      <c r="B27" s="89"/>
      <c r="C27" s="202"/>
      <c r="D27" s="202"/>
      <c r="E27" s="202"/>
      <c r="F27" s="202"/>
      <c r="G27" s="202"/>
      <c r="H27" s="202"/>
      <c r="I27" s="203"/>
    </row>
    <row r="28" spans="1:11" ht="16.649999999999999" customHeight="1" x14ac:dyDescent="0.25">
      <c r="A28" s="2"/>
      <c r="B28" s="81" t="s">
        <v>118</v>
      </c>
      <c r="C28" s="202">
        <v>34552000</v>
      </c>
      <c r="D28" s="202">
        <v>32062000</v>
      </c>
      <c r="E28" s="202">
        <v>32573000</v>
      </c>
      <c r="F28" s="202">
        <v>30566000</v>
      </c>
      <c r="G28" s="202">
        <v>31798000</v>
      </c>
      <c r="H28" s="202">
        <v>30336000</v>
      </c>
      <c r="I28" s="203">
        <v>29743000</v>
      </c>
    </row>
    <row r="29" spans="1:11" ht="16.649999999999999" hidden="1" customHeight="1" x14ac:dyDescent="0.25">
      <c r="A29" s="2"/>
      <c r="B29" s="81" t="s">
        <v>119</v>
      </c>
      <c r="C29" s="202">
        <v>0</v>
      </c>
      <c r="D29" s="202">
        <v>0</v>
      </c>
      <c r="E29" s="202">
        <v>0</v>
      </c>
      <c r="F29" s="202">
        <v>0</v>
      </c>
      <c r="G29" s="202">
        <v>0</v>
      </c>
      <c r="H29" s="202">
        <v>0</v>
      </c>
      <c r="I29" s="203">
        <v>0</v>
      </c>
    </row>
    <row r="30" spans="1:11" ht="16.649999999999999" customHeight="1" x14ac:dyDescent="0.25">
      <c r="A30" s="2"/>
      <c r="B30" s="81" t="s">
        <v>120</v>
      </c>
      <c r="C30" s="202">
        <v>13516000</v>
      </c>
      <c r="D30" s="202">
        <v>13078000</v>
      </c>
      <c r="E30" s="202">
        <v>12552000</v>
      </c>
      <c r="F30" s="202">
        <v>19321000</v>
      </c>
      <c r="G30" s="202">
        <v>11067000</v>
      </c>
      <c r="H30" s="202">
        <v>11523000</v>
      </c>
      <c r="I30" s="203">
        <v>11597000</v>
      </c>
    </row>
    <row r="31" spans="1:11" ht="16.649999999999999" customHeight="1" x14ac:dyDescent="0.25">
      <c r="A31" s="2"/>
      <c r="B31" s="82" t="s">
        <v>49</v>
      </c>
      <c r="C31" s="252">
        <v>285782000</v>
      </c>
      <c r="D31" s="252">
        <v>289924000</v>
      </c>
      <c r="E31" s="252">
        <v>290145000</v>
      </c>
      <c r="F31" s="252">
        <v>282378000</v>
      </c>
      <c r="G31" s="252">
        <v>290499000</v>
      </c>
      <c r="H31" s="252">
        <v>309484000</v>
      </c>
      <c r="I31" s="253">
        <v>299607000</v>
      </c>
    </row>
    <row r="32" spans="1:11" ht="16.649999999999999" customHeight="1" x14ac:dyDescent="0.25">
      <c r="A32" s="2"/>
      <c r="B32" s="85" t="s">
        <v>121</v>
      </c>
      <c r="C32" s="209">
        <v>333850000</v>
      </c>
      <c r="D32" s="209">
        <v>335064000</v>
      </c>
      <c r="E32" s="209">
        <v>335270000</v>
      </c>
      <c r="F32" s="209">
        <v>332265000</v>
      </c>
      <c r="G32" s="209">
        <v>333364000</v>
      </c>
      <c r="H32" s="209">
        <v>351343000</v>
      </c>
      <c r="I32" s="254">
        <v>340947000</v>
      </c>
    </row>
    <row r="33" spans="1:18" ht="6.6" customHeight="1" x14ac:dyDescent="0.25">
      <c r="A33" s="2"/>
      <c r="B33" s="89"/>
      <c r="C33" s="75"/>
      <c r="D33" s="75"/>
      <c r="E33" s="75"/>
      <c r="F33" s="75"/>
      <c r="G33" s="75"/>
      <c r="H33" s="75"/>
      <c r="I33" s="62"/>
    </row>
    <row r="34" spans="1:18" ht="16.649999999999999" customHeight="1" x14ac:dyDescent="0.25">
      <c r="A34" s="2"/>
      <c r="B34" s="81" t="s">
        <v>122</v>
      </c>
      <c r="C34" s="202">
        <v>21168000</v>
      </c>
      <c r="D34" s="202">
        <v>15019000</v>
      </c>
      <c r="E34" s="202">
        <v>14713000</v>
      </c>
      <c r="F34" s="202">
        <v>15181000</v>
      </c>
      <c r="G34" s="202">
        <v>10036000</v>
      </c>
      <c r="H34" s="202">
        <v>12298000</v>
      </c>
      <c r="I34" s="203">
        <v>17759000</v>
      </c>
    </row>
    <row r="35" spans="1:18" ht="16.649999999999999" customHeight="1" x14ac:dyDescent="0.25">
      <c r="A35" s="2"/>
      <c r="B35" s="81" t="s">
        <v>118</v>
      </c>
      <c r="C35" s="202">
        <v>8964000</v>
      </c>
      <c r="D35" s="202">
        <v>9325000</v>
      </c>
      <c r="E35" s="202">
        <v>8524000</v>
      </c>
      <c r="F35" s="202">
        <v>8056000</v>
      </c>
      <c r="G35" s="202">
        <v>8549000</v>
      </c>
      <c r="H35" s="202">
        <v>11991000</v>
      </c>
      <c r="I35" s="203">
        <v>12475000</v>
      </c>
    </row>
    <row r="36" spans="1:18" ht="16.649999999999999" customHeight="1" x14ac:dyDescent="0.25">
      <c r="A36" s="2"/>
      <c r="B36" s="81" t="s">
        <v>120</v>
      </c>
      <c r="C36" s="202">
        <v>6883000</v>
      </c>
      <c r="D36" s="202">
        <v>6104000</v>
      </c>
      <c r="E36" s="202">
        <v>31211000</v>
      </c>
      <c r="F36" s="202">
        <v>3097000</v>
      </c>
      <c r="G36" s="202">
        <v>12614000</v>
      </c>
      <c r="H36" s="202">
        <v>10344000</v>
      </c>
      <c r="I36" s="203">
        <v>9608000</v>
      </c>
    </row>
    <row r="37" spans="1:18" ht="16.649999999999999" customHeight="1" x14ac:dyDescent="0.25">
      <c r="A37" s="2"/>
      <c r="B37" s="81" t="s">
        <v>49</v>
      </c>
      <c r="C37" s="202">
        <v>146701000</v>
      </c>
      <c r="D37" s="202">
        <v>144497000</v>
      </c>
      <c r="E37" s="202">
        <v>131203000</v>
      </c>
      <c r="F37" s="202">
        <v>129068000</v>
      </c>
      <c r="G37" s="202">
        <v>133583000</v>
      </c>
      <c r="H37" s="202">
        <v>112457000</v>
      </c>
      <c r="I37" s="203">
        <v>114226000</v>
      </c>
    </row>
    <row r="38" spans="1:18" ht="16.649999999999999" customHeight="1" x14ac:dyDescent="0.25">
      <c r="A38" s="2"/>
      <c r="B38" s="81" t="s">
        <v>123</v>
      </c>
      <c r="C38" s="202">
        <v>14282000</v>
      </c>
      <c r="D38" s="202">
        <v>12527000</v>
      </c>
      <c r="E38" s="202">
        <v>13891000</v>
      </c>
      <c r="F38" s="202">
        <v>8555000</v>
      </c>
      <c r="G38" s="202">
        <v>11743000</v>
      </c>
      <c r="H38" s="202">
        <v>7778000</v>
      </c>
      <c r="I38" s="203">
        <v>5754000</v>
      </c>
    </row>
    <row r="39" spans="1:18" ht="16.649999999999999" customHeight="1" x14ac:dyDescent="0.25">
      <c r="A39" s="2"/>
      <c r="B39" s="81" t="s">
        <v>124</v>
      </c>
      <c r="C39" s="202">
        <v>1881000</v>
      </c>
      <c r="D39" s="202">
        <v>2155000</v>
      </c>
      <c r="E39" s="202">
        <v>1989000</v>
      </c>
      <c r="F39" s="202">
        <v>1970000</v>
      </c>
      <c r="G39" s="202">
        <v>760000</v>
      </c>
      <c r="H39" s="202">
        <v>910000</v>
      </c>
      <c r="I39" s="203">
        <v>757000</v>
      </c>
    </row>
    <row r="40" spans="1:18" ht="16.649999999999999" customHeight="1" x14ac:dyDescent="0.25">
      <c r="A40" s="2"/>
      <c r="B40" s="82" t="s">
        <v>125</v>
      </c>
      <c r="C40" s="252">
        <v>51842000</v>
      </c>
      <c r="D40" s="252">
        <v>54180000</v>
      </c>
      <c r="E40" s="252">
        <v>49053000</v>
      </c>
      <c r="F40" s="252">
        <v>68718000</v>
      </c>
      <c r="G40" s="252">
        <v>65922000</v>
      </c>
      <c r="H40" s="252">
        <v>57977000</v>
      </c>
      <c r="I40" s="253">
        <v>48946000</v>
      </c>
    </row>
    <row r="41" spans="1:18" ht="16.649999999999999" customHeight="1" x14ac:dyDescent="0.25">
      <c r="A41" s="2"/>
      <c r="B41" s="85" t="s">
        <v>126</v>
      </c>
      <c r="C41" s="209">
        <v>251721000</v>
      </c>
      <c r="D41" s="209">
        <v>243807000</v>
      </c>
      <c r="E41" s="209">
        <v>250584000</v>
      </c>
      <c r="F41" s="209">
        <v>234645000</v>
      </c>
      <c r="G41" s="209">
        <v>243207000</v>
      </c>
      <c r="H41" s="209">
        <v>213755000</v>
      </c>
      <c r="I41" s="254">
        <v>209525000</v>
      </c>
    </row>
    <row r="42" spans="1:18" ht="6.6" customHeight="1" x14ac:dyDescent="0.25">
      <c r="A42" s="2"/>
      <c r="B42" s="90"/>
      <c r="C42" s="91"/>
      <c r="D42" s="91"/>
      <c r="E42" s="91"/>
      <c r="F42" s="91"/>
      <c r="G42" s="91"/>
      <c r="H42" s="91"/>
      <c r="I42" s="92"/>
    </row>
    <row r="43" spans="1:18" ht="16.649999999999999" customHeight="1" thickBot="1" x14ac:dyDescent="0.3">
      <c r="A43" s="2"/>
      <c r="B43" s="93" t="s">
        <v>127</v>
      </c>
      <c r="C43" s="209">
        <v>724418000</v>
      </c>
      <c r="D43" s="209">
        <v>721862000</v>
      </c>
      <c r="E43" s="209">
        <v>705555000</v>
      </c>
      <c r="F43" s="209">
        <v>698331000</v>
      </c>
      <c r="G43" s="209">
        <v>716188000</v>
      </c>
      <c r="H43" s="209">
        <v>710529000</v>
      </c>
      <c r="I43" s="254">
        <v>704416000</v>
      </c>
    </row>
    <row r="44" spans="1:18" ht="16.649999999999999" customHeight="1" x14ac:dyDescent="0.25">
      <c r="A44" s="2"/>
      <c r="B44" s="88"/>
      <c r="C44" s="36"/>
      <c r="D44" s="36"/>
      <c r="E44" s="36"/>
      <c r="F44" s="20"/>
      <c r="G44" s="35"/>
      <c r="H44" s="35"/>
      <c r="I44" s="36"/>
    </row>
    <row r="45" spans="1:18" ht="16.649999999999999" customHeight="1" x14ac:dyDescent="0.25">
      <c r="A45" s="2"/>
      <c r="B45" s="84"/>
      <c r="D45" s="94"/>
      <c r="E45" s="94"/>
      <c r="F45" s="2"/>
      <c r="G45" s="1"/>
      <c r="H45" s="1"/>
      <c r="I45" s="61"/>
    </row>
    <row r="46" spans="1:18" ht="16.649999999999999" customHeight="1" x14ac:dyDescent="0.25">
      <c r="A46" s="2"/>
      <c r="B46" s="72" t="s">
        <v>128</v>
      </c>
      <c r="D46" s="48"/>
      <c r="E46" s="48"/>
      <c r="F46" s="2"/>
      <c r="G46" s="1"/>
      <c r="H46" s="1"/>
      <c r="I46" s="61"/>
    </row>
    <row r="47" spans="1:18" ht="16.649999999999999" customHeight="1" thickBot="1" x14ac:dyDescent="0.3">
      <c r="A47" s="2"/>
      <c r="B47" s="260" t="s">
        <v>129</v>
      </c>
      <c r="C47" s="261"/>
      <c r="D47" s="261"/>
      <c r="E47" s="261"/>
      <c r="F47" s="261"/>
      <c r="G47" s="261"/>
      <c r="H47" s="261"/>
      <c r="I47" s="261"/>
    </row>
    <row r="48" spans="1:18" ht="16.649999999999999" customHeight="1" x14ac:dyDescent="0.25">
      <c r="A48" s="2"/>
      <c r="B48" s="256" t="s">
        <v>50</v>
      </c>
      <c r="C48" s="202">
        <v>429538000</v>
      </c>
      <c r="D48" s="202">
        <v>432459000</v>
      </c>
      <c r="E48" s="202">
        <v>423407000</v>
      </c>
      <c r="F48" s="202">
        <v>428636000</v>
      </c>
      <c r="G48" s="202">
        <v>429121000</v>
      </c>
      <c r="H48" s="202">
        <v>423030000</v>
      </c>
      <c r="I48" s="203">
        <v>417948000</v>
      </c>
      <c r="K48" s="1"/>
      <c r="L48" s="1"/>
      <c r="M48" s="1"/>
      <c r="N48" s="1"/>
      <c r="O48" s="1"/>
      <c r="P48" s="1"/>
      <c r="Q48" s="1"/>
      <c r="R48" s="1"/>
    </row>
    <row r="49" spans="1:18" ht="16.649999999999999" customHeight="1" x14ac:dyDescent="0.25">
      <c r="A49" s="2"/>
      <c r="B49" s="257" t="s">
        <v>51</v>
      </c>
      <c r="C49" s="202">
        <v>19231000</v>
      </c>
      <c r="D49" s="202">
        <v>17714000</v>
      </c>
      <c r="E49" s="202">
        <v>16353000</v>
      </c>
      <c r="F49" s="202">
        <v>16581000</v>
      </c>
      <c r="G49" s="202">
        <v>17009000</v>
      </c>
      <c r="H49" s="202">
        <v>17368000</v>
      </c>
      <c r="I49" s="203">
        <v>18235000</v>
      </c>
      <c r="K49" s="1"/>
      <c r="L49" s="1"/>
      <c r="M49" s="1"/>
      <c r="N49" s="1"/>
      <c r="O49" s="1"/>
      <c r="P49" s="1"/>
      <c r="Q49" s="1"/>
      <c r="R49" s="1"/>
    </row>
    <row r="50" spans="1:18" ht="16.649999999999999" customHeight="1" x14ac:dyDescent="0.25">
      <c r="A50" s="2"/>
      <c r="B50" s="258" t="s">
        <v>12</v>
      </c>
      <c r="C50" s="252">
        <v>20783000</v>
      </c>
      <c r="D50" s="252">
        <v>19658000</v>
      </c>
      <c r="E50" s="252">
        <v>20074000</v>
      </c>
      <c r="F50" s="252">
        <v>21302000</v>
      </c>
      <c r="G50" s="252">
        <v>20110000</v>
      </c>
      <c r="H50" s="252">
        <v>18940000</v>
      </c>
      <c r="I50" s="253">
        <v>18908000</v>
      </c>
      <c r="K50" s="1"/>
      <c r="L50" s="1"/>
      <c r="M50" s="1"/>
      <c r="N50" s="1"/>
      <c r="O50" s="1"/>
      <c r="P50" s="1"/>
      <c r="Q50" s="1"/>
      <c r="R50" s="1"/>
    </row>
    <row r="51" spans="1:18" ht="16.649999999999999" customHeight="1" thickBot="1" x14ac:dyDescent="0.3">
      <c r="A51" s="2"/>
      <c r="B51" s="259" t="s">
        <v>52</v>
      </c>
      <c r="C51" s="209">
        <v>469552000</v>
      </c>
      <c r="D51" s="209">
        <v>469831000</v>
      </c>
      <c r="E51" s="209">
        <v>459834000</v>
      </c>
      <c r="F51" s="209">
        <v>466519000</v>
      </c>
      <c r="G51" s="209">
        <v>466240000</v>
      </c>
      <c r="H51" s="209">
        <v>459338000</v>
      </c>
      <c r="I51" s="254">
        <v>455091000</v>
      </c>
      <c r="K51" s="1"/>
      <c r="L51" s="1"/>
      <c r="M51" s="1"/>
      <c r="N51" s="1"/>
      <c r="O51" s="1"/>
      <c r="P51" s="1"/>
      <c r="Q51" s="1"/>
      <c r="R51" s="1"/>
    </row>
    <row r="52" spans="1:18" ht="6.6" customHeight="1" x14ac:dyDescent="0.25">
      <c r="A52" s="2"/>
      <c r="B52" s="35"/>
      <c r="C52" s="35"/>
      <c r="D52" s="35"/>
      <c r="E52" s="35"/>
      <c r="F52" s="35"/>
      <c r="G52" s="35"/>
      <c r="H52" s="35"/>
      <c r="I52" s="67"/>
    </row>
    <row r="53" spans="1:18" ht="16.649999999999999" customHeight="1" x14ac:dyDescent="0.25">
      <c r="A53" s="2"/>
      <c r="B53" s="257" t="s">
        <v>50</v>
      </c>
      <c r="C53" s="202">
        <v>-31627000</v>
      </c>
      <c r="D53" s="202">
        <v>-30894000</v>
      </c>
      <c r="E53" s="202">
        <v>-32957000</v>
      </c>
      <c r="F53" s="202">
        <v>-48637000</v>
      </c>
      <c r="G53" s="202">
        <v>-34853000</v>
      </c>
      <c r="H53" s="202">
        <v>-30312000</v>
      </c>
      <c r="I53" s="203">
        <v>-31848000</v>
      </c>
    </row>
    <row r="54" spans="1:18" ht="16.649999999999999" customHeight="1" x14ac:dyDescent="0.25">
      <c r="A54" s="2"/>
      <c r="B54" s="258" t="s">
        <v>51</v>
      </c>
      <c r="C54" s="252">
        <v>-5442000</v>
      </c>
      <c r="D54" s="252">
        <v>-4516000</v>
      </c>
      <c r="E54" s="252">
        <v>-5529000</v>
      </c>
      <c r="F54" s="252">
        <v>-6436000</v>
      </c>
      <c r="G54" s="252">
        <v>-7305000</v>
      </c>
      <c r="H54" s="252">
        <v>-7085000</v>
      </c>
      <c r="I54" s="253">
        <v>-9410000</v>
      </c>
    </row>
    <row r="55" spans="1:18" ht="16.649999999999999" customHeight="1" x14ac:dyDescent="0.25">
      <c r="B55" s="262" t="s">
        <v>130</v>
      </c>
      <c r="C55" s="209">
        <v>-37069000</v>
      </c>
      <c r="D55" s="209">
        <v>-35410000</v>
      </c>
      <c r="E55" s="209">
        <v>-38486000</v>
      </c>
      <c r="F55" s="209">
        <v>-55073000</v>
      </c>
      <c r="G55" s="209">
        <v>-42158000</v>
      </c>
      <c r="H55" s="209">
        <v>-37397000</v>
      </c>
      <c r="I55" s="254">
        <v>-41258000</v>
      </c>
    </row>
    <row r="56" spans="1:18" ht="6.6" customHeight="1" thickBot="1" x14ac:dyDescent="0.3">
      <c r="B56" s="97"/>
      <c r="C56" s="97"/>
      <c r="D56" s="97"/>
      <c r="E56" s="97"/>
      <c r="F56" s="97"/>
      <c r="G56" s="97"/>
      <c r="H56" s="97"/>
      <c r="I56" s="70"/>
    </row>
    <row r="57" spans="1:18" ht="16.649999999999999" customHeight="1" x14ac:dyDescent="0.25">
      <c r="B57" s="257" t="s">
        <v>50</v>
      </c>
      <c r="C57" s="202">
        <v>397911000</v>
      </c>
      <c r="D57" s="202">
        <v>401565000</v>
      </c>
      <c r="E57" s="202">
        <v>390450000</v>
      </c>
      <c r="F57" s="202">
        <v>379999000</v>
      </c>
      <c r="G57" s="202">
        <v>394268000</v>
      </c>
      <c r="H57" s="202">
        <v>392718000</v>
      </c>
      <c r="I57" s="203">
        <v>386100000</v>
      </c>
    </row>
    <row r="58" spans="1:18" ht="16.649999999999999" customHeight="1" x14ac:dyDescent="0.25">
      <c r="B58" s="257" t="s">
        <v>51</v>
      </c>
      <c r="C58" s="202">
        <v>13789000</v>
      </c>
      <c r="D58" s="202">
        <v>13198000</v>
      </c>
      <c r="E58" s="202">
        <v>10824000</v>
      </c>
      <c r="F58" s="202">
        <v>10145000</v>
      </c>
      <c r="G58" s="202">
        <v>9704000</v>
      </c>
      <c r="H58" s="202">
        <v>10283000</v>
      </c>
      <c r="I58" s="203">
        <v>8825000</v>
      </c>
    </row>
    <row r="59" spans="1:18" ht="16.649999999999999" customHeight="1" x14ac:dyDescent="0.25">
      <c r="B59" s="258" t="s">
        <v>12</v>
      </c>
      <c r="C59" s="252">
        <v>20783000</v>
      </c>
      <c r="D59" s="252">
        <v>19658000</v>
      </c>
      <c r="E59" s="252">
        <v>20074000</v>
      </c>
      <c r="F59" s="252">
        <v>21302000</v>
      </c>
      <c r="G59" s="252">
        <v>20110000</v>
      </c>
      <c r="H59" s="252">
        <v>18940000</v>
      </c>
      <c r="I59" s="253">
        <v>18908000</v>
      </c>
    </row>
    <row r="60" spans="1:18" ht="16.649999999999999" customHeight="1" thickBot="1" x14ac:dyDescent="0.3">
      <c r="B60" s="259" t="s">
        <v>131</v>
      </c>
      <c r="C60" s="209">
        <v>432483000</v>
      </c>
      <c r="D60" s="209">
        <v>434421000</v>
      </c>
      <c r="E60" s="209">
        <v>421348000</v>
      </c>
      <c r="F60" s="209">
        <v>411446000</v>
      </c>
      <c r="G60" s="209">
        <v>424082000</v>
      </c>
      <c r="H60" s="209">
        <v>421941000</v>
      </c>
      <c r="I60" s="254">
        <v>413833000</v>
      </c>
    </row>
    <row r="61" spans="1:18" ht="16.649999999999999" customHeight="1" x14ac:dyDescent="0.25">
      <c r="B61" s="35"/>
      <c r="C61" s="35"/>
      <c r="D61" s="35"/>
      <c r="E61" s="35"/>
      <c r="F61" s="35"/>
      <c r="G61" s="35"/>
      <c r="H61" s="35"/>
      <c r="I61" s="36"/>
      <c r="J61" s="1"/>
    </row>
    <row r="62" spans="1:18" ht="16.649999999999999" customHeight="1" x14ac:dyDescent="0.25">
      <c r="B62" s="48"/>
      <c r="D62" s="1"/>
      <c r="E62" s="1"/>
      <c r="F62" s="1"/>
      <c r="G62" s="1"/>
      <c r="H62" s="1"/>
      <c r="I62" s="61"/>
    </row>
    <row r="63" spans="1:18" ht="16.649999999999999" customHeight="1" thickBot="1" x14ac:dyDescent="0.3">
      <c r="B63" s="99" t="s">
        <v>132</v>
      </c>
      <c r="C63" s="97"/>
      <c r="D63" s="97"/>
      <c r="E63" s="97"/>
      <c r="F63" s="97"/>
      <c r="G63" s="97"/>
      <c r="H63" s="97"/>
      <c r="I63" s="65"/>
    </row>
    <row r="64" spans="1:18" ht="16.649999999999999" customHeight="1" x14ac:dyDescent="0.25">
      <c r="B64" s="35" t="s">
        <v>133</v>
      </c>
      <c r="C64" s="202">
        <v>55913000</v>
      </c>
      <c r="D64" s="202">
        <v>56816000</v>
      </c>
      <c r="E64" s="202">
        <v>54718000</v>
      </c>
      <c r="F64" s="202">
        <v>55692000</v>
      </c>
      <c r="G64" s="202">
        <v>80651000</v>
      </c>
      <c r="H64" s="202">
        <v>68058000</v>
      </c>
      <c r="I64" s="203">
        <v>54171000</v>
      </c>
    </row>
    <row r="65" spans="2:9" ht="16.649999999999999" customHeight="1" x14ac:dyDescent="0.25">
      <c r="B65" s="74" t="s">
        <v>134</v>
      </c>
      <c r="C65" s="252">
        <v>207740000</v>
      </c>
      <c r="D65" s="252">
        <v>200336000</v>
      </c>
      <c r="E65" s="252">
        <v>211812000</v>
      </c>
      <c r="F65" s="252">
        <v>211253000</v>
      </c>
      <c r="G65" s="252">
        <v>182151000</v>
      </c>
      <c r="H65" s="252">
        <v>180000000</v>
      </c>
      <c r="I65" s="253">
        <v>180000000</v>
      </c>
    </row>
    <row r="66" spans="2:9" ht="16.649999999999999" customHeight="1" thickBot="1" x14ac:dyDescent="0.3">
      <c r="B66" s="96" t="s">
        <v>135</v>
      </c>
      <c r="C66" s="209">
        <v>263653000</v>
      </c>
      <c r="D66" s="209">
        <v>257152000</v>
      </c>
      <c r="E66" s="209">
        <v>266530000</v>
      </c>
      <c r="F66" s="209">
        <v>266945000</v>
      </c>
      <c r="G66" s="209">
        <v>262802000</v>
      </c>
      <c r="H66" s="209">
        <v>248058000</v>
      </c>
      <c r="I66" s="254">
        <v>234171000</v>
      </c>
    </row>
    <row r="67" spans="2:9" ht="16.649999999999999" customHeight="1" x14ac:dyDescent="0.25">
      <c r="B67" s="100"/>
      <c r="C67" s="100"/>
      <c r="D67" s="100"/>
      <c r="E67" s="100"/>
      <c r="F67" s="100"/>
      <c r="G67" s="100"/>
      <c r="H67" s="100"/>
      <c r="I67" s="101"/>
    </row>
    <row r="68" spans="2:9" ht="16.649999999999999" customHeight="1" x14ac:dyDescent="0.25"/>
  </sheetData>
  <mergeCells count="1">
    <mergeCell ref="B2:E2"/>
  </mergeCells>
  <pageMargins left="0.75" right="0.75" top="1" bottom="1" header="0.5" footer="0.5"/>
  <customProperties>
    <customPr name="_pios_id" r:id="rId1"/>
  </customProperties>
  <ignoredErrors>
    <ignoredError sqref="C5:I5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showGridLines="0" showRuler="0" workbookViewId="0"/>
  </sheetViews>
  <sheetFormatPr defaultColWidth="13.33203125" defaultRowHeight="13.2" x14ac:dyDescent="0.25"/>
  <cols>
    <col min="2" max="2" width="63.44140625" customWidth="1"/>
    <col min="3" max="8" width="12" customWidth="1"/>
    <col min="9" max="9" width="2.5546875" customWidth="1"/>
    <col min="11" max="11" width="2.33203125" customWidth="1"/>
  </cols>
  <sheetData>
    <row r="1" spans="1:12" ht="16.649999999999999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12" ht="23.25" customHeight="1" x14ac:dyDescent="0.35">
      <c r="A2" s="2"/>
      <c r="B2" s="148" t="s">
        <v>136</v>
      </c>
      <c r="C2" s="148"/>
      <c r="D2" s="148"/>
      <c r="E2" s="148"/>
      <c r="F2" s="148"/>
      <c r="G2" s="2"/>
      <c r="H2" s="2"/>
      <c r="I2" s="2"/>
    </row>
    <row r="3" spans="1:12" ht="16.649999999999999" customHeight="1" x14ac:dyDescent="0.25">
      <c r="A3" s="2"/>
      <c r="B3" s="4" t="str">
        <f>'1. Key figures table'!$B$3</f>
        <v>Second quarter and half year 2026 results</v>
      </c>
      <c r="C3" s="2"/>
      <c r="D3" s="2"/>
      <c r="E3" s="2"/>
      <c r="F3" s="2"/>
      <c r="G3" s="2"/>
      <c r="H3" s="2"/>
      <c r="I3" s="2"/>
      <c r="K3" s="1"/>
    </row>
    <row r="4" spans="1:12" ht="16.649999999999999" customHeight="1" x14ac:dyDescent="0.25">
      <c r="A4" s="2"/>
      <c r="B4" s="5"/>
      <c r="C4" s="24"/>
      <c r="D4" s="24"/>
      <c r="E4" s="24"/>
      <c r="F4" s="24"/>
      <c r="G4" s="24"/>
      <c r="H4" s="24"/>
      <c r="I4" s="2"/>
      <c r="K4" s="1"/>
    </row>
    <row r="5" spans="1:12" ht="16.649999999999999" customHeight="1" thickBot="1" x14ac:dyDescent="0.3">
      <c r="A5" s="39"/>
      <c r="B5" s="102" t="s">
        <v>30</v>
      </c>
      <c r="C5" s="103" t="s">
        <v>55</v>
      </c>
      <c r="D5" s="103" t="s">
        <v>5</v>
      </c>
      <c r="E5" s="103" t="s">
        <v>56</v>
      </c>
      <c r="F5" s="103" t="s">
        <v>57</v>
      </c>
      <c r="G5" s="103" t="s">
        <v>58</v>
      </c>
      <c r="H5" s="104" t="s">
        <v>4</v>
      </c>
      <c r="I5" s="39"/>
      <c r="J5" s="105" t="s">
        <v>7</v>
      </c>
      <c r="K5" s="1"/>
      <c r="L5" s="106" t="s">
        <v>8</v>
      </c>
    </row>
    <row r="6" spans="1:12" ht="16.649999999999999" customHeight="1" x14ac:dyDescent="0.25">
      <c r="A6" s="2"/>
      <c r="B6" s="107" t="s">
        <v>36</v>
      </c>
      <c r="C6" s="263">
        <v>5717000</v>
      </c>
      <c r="D6" s="202">
        <v>-19816000</v>
      </c>
      <c r="E6" s="202">
        <v>8414000</v>
      </c>
      <c r="F6" s="202">
        <v>7326000</v>
      </c>
      <c r="G6" s="202">
        <v>13767000</v>
      </c>
      <c r="H6" s="203">
        <v>8504000</v>
      </c>
      <c r="I6" s="144"/>
      <c r="J6" s="213">
        <v>22271000</v>
      </c>
      <c r="K6" s="1"/>
      <c r="L6" s="214">
        <v>-14099000</v>
      </c>
    </row>
    <row r="7" spans="1:12" ht="16.649999999999999" customHeight="1" x14ac:dyDescent="0.25">
      <c r="A7" s="2"/>
      <c r="B7" s="81" t="s">
        <v>137</v>
      </c>
      <c r="C7" s="202">
        <v>-729000</v>
      </c>
      <c r="D7" s="202">
        <v>-1705000</v>
      </c>
      <c r="E7" s="202">
        <v>-105000</v>
      </c>
      <c r="F7" s="202">
        <v>-963000</v>
      </c>
      <c r="G7" s="202">
        <v>560000</v>
      </c>
      <c r="H7" s="203">
        <v>555000</v>
      </c>
      <c r="I7" s="144"/>
      <c r="J7" s="213">
        <v>1115000</v>
      </c>
      <c r="K7" s="1"/>
      <c r="L7" s="214">
        <v>-2434000</v>
      </c>
    </row>
    <row r="8" spans="1:12" ht="16.649999999999999" customHeight="1" x14ac:dyDescent="0.25">
      <c r="A8" s="2"/>
      <c r="B8" s="81" t="s">
        <v>37</v>
      </c>
      <c r="C8" s="202">
        <v>4616000</v>
      </c>
      <c r="D8" s="202">
        <v>4515000</v>
      </c>
      <c r="E8" s="202">
        <v>4350000</v>
      </c>
      <c r="F8" s="202">
        <v>4511000</v>
      </c>
      <c r="G8" s="202">
        <v>4544000</v>
      </c>
      <c r="H8" s="203">
        <v>4064000</v>
      </c>
      <c r="I8" s="144"/>
      <c r="J8" s="213">
        <v>8608000</v>
      </c>
      <c r="K8" s="1"/>
      <c r="L8" s="214">
        <v>9131000</v>
      </c>
    </row>
    <row r="9" spans="1:12" ht="16.649999999999999" customHeight="1" x14ac:dyDescent="0.25">
      <c r="A9" s="2"/>
      <c r="B9" s="81" t="s">
        <v>138</v>
      </c>
      <c r="C9" s="202">
        <v>-1155000</v>
      </c>
      <c r="D9" s="202">
        <v>24276000</v>
      </c>
      <c r="E9" s="202">
        <v>-21157000</v>
      </c>
      <c r="F9" s="202">
        <v>496000</v>
      </c>
      <c r="G9" s="202">
        <v>-1366000</v>
      </c>
      <c r="H9" s="203">
        <v>-237000</v>
      </c>
      <c r="I9" s="144"/>
      <c r="J9" s="213">
        <v>-1603000</v>
      </c>
      <c r="K9" s="1"/>
      <c r="L9" s="214">
        <v>23121000</v>
      </c>
    </row>
    <row r="10" spans="1:12" ht="16.649999999999999" customHeight="1" x14ac:dyDescent="0.25">
      <c r="A10" s="2"/>
      <c r="B10" s="81" t="s">
        <v>38</v>
      </c>
      <c r="C10" s="202">
        <v>2921000</v>
      </c>
      <c r="D10" s="202">
        <v>3299000</v>
      </c>
      <c r="E10" s="202">
        <v>3642000</v>
      </c>
      <c r="F10" s="202">
        <v>3116000</v>
      </c>
      <c r="G10" s="202">
        <v>3125000</v>
      </c>
      <c r="H10" s="203">
        <v>4176000</v>
      </c>
      <c r="I10" s="144"/>
      <c r="J10" s="213">
        <v>7301000</v>
      </c>
      <c r="K10" s="1"/>
      <c r="L10" s="214">
        <v>6220000</v>
      </c>
    </row>
    <row r="11" spans="1:12" ht="16.649999999999999" customHeight="1" x14ac:dyDescent="0.25">
      <c r="A11" s="122"/>
      <c r="B11" s="81" t="s">
        <v>139</v>
      </c>
      <c r="C11" s="202"/>
      <c r="D11" s="202"/>
      <c r="E11" s="202"/>
      <c r="F11" s="202">
        <v>194000</v>
      </c>
      <c r="G11" s="202"/>
      <c r="H11" s="203"/>
      <c r="I11" s="144"/>
      <c r="J11" s="213"/>
      <c r="K11" s="1"/>
      <c r="L11" s="214"/>
    </row>
    <row r="12" spans="1:12" ht="16.649999999999999" customHeight="1" x14ac:dyDescent="0.25">
      <c r="A12" s="122"/>
      <c r="B12" s="81" t="s">
        <v>140</v>
      </c>
      <c r="C12" s="202"/>
      <c r="D12" s="202"/>
      <c r="E12" s="202"/>
      <c r="F12" s="202"/>
      <c r="G12" s="202"/>
      <c r="H12" s="203"/>
      <c r="I12" s="144"/>
      <c r="J12" s="213"/>
      <c r="K12" s="1"/>
      <c r="L12" s="214"/>
    </row>
    <row r="13" spans="1:12" ht="16.649999999999999" customHeight="1" x14ac:dyDescent="0.25">
      <c r="A13" s="2"/>
      <c r="B13" s="108" t="s">
        <v>141</v>
      </c>
      <c r="C13" s="202">
        <v>813000</v>
      </c>
      <c r="D13" s="202">
        <v>2054000</v>
      </c>
      <c r="E13" s="202">
        <v>1050000</v>
      </c>
      <c r="F13" s="202">
        <v>523000</v>
      </c>
      <c r="G13" s="202">
        <v>564000</v>
      </c>
      <c r="H13" s="203">
        <v>318000</v>
      </c>
      <c r="I13" s="144"/>
      <c r="J13" s="213">
        <v>882000</v>
      </c>
      <c r="K13" s="1"/>
      <c r="L13" s="214">
        <v>2867000</v>
      </c>
    </row>
    <row r="14" spans="1:12" ht="16.649999999999999" customHeight="1" x14ac:dyDescent="0.25">
      <c r="A14" s="2"/>
      <c r="B14" s="108" t="s">
        <v>142</v>
      </c>
      <c r="C14" s="202">
        <v>-1435000</v>
      </c>
      <c r="D14" s="202">
        <v>28947000</v>
      </c>
      <c r="E14" s="202">
        <v>10226000</v>
      </c>
      <c r="F14" s="202">
        <v>-13169000</v>
      </c>
      <c r="G14" s="202">
        <v>1716000</v>
      </c>
      <c r="H14" s="203">
        <v>-333000</v>
      </c>
      <c r="I14" s="144"/>
      <c r="J14" s="213">
        <v>1383000</v>
      </c>
      <c r="K14" s="1"/>
      <c r="L14" s="214">
        <v>27512000</v>
      </c>
    </row>
    <row r="15" spans="1:12" ht="16.649999999999999" customHeight="1" x14ac:dyDescent="0.25">
      <c r="A15" s="2"/>
      <c r="B15" s="109" t="s">
        <v>143</v>
      </c>
      <c r="C15" s="252">
        <v>-3865000</v>
      </c>
      <c r="D15" s="252">
        <v>-17211000</v>
      </c>
      <c r="E15" s="252">
        <v>4757000</v>
      </c>
      <c r="F15" s="252">
        <v>8151000</v>
      </c>
      <c r="G15" s="252">
        <v>-11983000</v>
      </c>
      <c r="H15" s="253">
        <v>-13354000</v>
      </c>
      <c r="I15" s="144"/>
      <c r="J15" s="218">
        <v>-25337000</v>
      </c>
      <c r="K15" s="1"/>
      <c r="L15" s="219">
        <v>-21076000</v>
      </c>
    </row>
    <row r="16" spans="1:12" ht="16.649999999999999" customHeight="1" thickBot="1" x14ac:dyDescent="0.3">
      <c r="A16" s="2"/>
      <c r="B16" s="96" t="s">
        <v>144</v>
      </c>
      <c r="C16" s="209">
        <v>6883000</v>
      </c>
      <c r="D16" s="209">
        <v>24359000</v>
      </c>
      <c r="E16" s="209">
        <v>11177000</v>
      </c>
      <c r="F16" s="209">
        <v>10185000</v>
      </c>
      <c r="G16" s="209">
        <v>10927000</v>
      </c>
      <c r="H16" s="254">
        <v>3693000</v>
      </c>
      <c r="I16" s="144"/>
      <c r="J16" s="216">
        <v>14620000</v>
      </c>
      <c r="K16" s="1"/>
      <c r="L16" s="220">
        <v>31242000</v>
      </c>
    </row>
    <row r="17" spans="1:13" ht="16.649999999999999" customHeight="1" x14ac:dyDescent="0.25">
      <c r="A17" s="2"/>
      <c r="B17" s="110"/>
      <c r="C17" s="255"/>
      <c r="D17" s="255"/>
      <c r="E17" s="255"/>
      <c r="F17" s="255"/>
      <c r="G17" s="255"/>
      <c r="H17" s="244"/>
      <c r="I17" s="144"/>
      <c r="J17" s="264"/>
      <c r="K17" s="1"/>
      <c r="L17" s="265"/>
    </row>
    <row r="18" spans="1:13" ht="16.649999999999999" customHeight="1" x14ac:dyDescent="0.25">
      <c r="A18" s="2"/>
      <c r="B18" s="81" t="s">
        <v>145</v>
      </c>
      <c r="C18" s="202">
        <v>1543000</v>
      </c>
      <c r="D18" s="202">
        <v>1779000</v>
      </c>
      <c r="E18" s="202">
        <v>1733000</v>
      </c>
      <c r="F18" s="202">
        <v>1597000</v>
      </c>
      <c r="G18" s="202">
        <v>613000</v>
      </c>
      <c r="H18" s="203">
        <v>785000</v>
      </c>
      <c r="I18" s="144"/>
      <c r="J18" s="213">
        <v>1398000</v>
      </c>
      <c r="K18" s="1"/>
      <c r="L18" s="214">
        <v>3322000</v>
      </c>
    </row>
    <row r="19" spans="1:13" ht="16.649999999999999" customHeight="1" x14ac:dyDescent="0.25">
      <c r="A19" s="2"/>
      <c r="B19" s="81" t="s">
        <v>146</v>
      </c>
      <c r="C19" s="202">
        <v>-431000</v>
      </c>
      <c r="D19" s="202">
        <v>-419000</v>
      </c>
      <c r="E19" s="202">
        <v>-441000</v>
      </c>
      <c r="F19" s="202">
        <v>-397000</v>
      </c>
      <c r="G19" s="202">
        <v>-443000</v>
      </c>
      <c r="H19" s="203">
        <v>-452000</v>
      </c>
      <c r="I19" s="144"/>
      <c r="J19" s="213">
        <v>-895000</v>
      </c>
      <c r="K19" s="1"/>
      <c r="L19" s="214">
        <v>-850000</v>
      </c>
    </row>
    <row r="20" spans="1:13" ht="16.649999999999999" customHeight="1" x14ac:dyDescent="0.25">
      <c r="A20" s="2"/>
      <c r="B20" s="82" t="s">
        <v>147</v>
      </c>
      <c r="C20" s="252">
        <v>-2247000</v>
      </c>
      <c r="D20" s="252">
        <v>-3446000</v>
      </c>
      <c r="E20" s="252">
        <v>-2087000</v>
      </c>
      <c r="F20" s="252">
        <v>-2881000</v>
      </c>
      <c r="G20" s="252">
        <v>-1694000</v>
      </c>
      <c r="H20" s="253">
        <v>-2883000</v>
      </c>
      <c r="I20" s="144"/>
      <c r="J20" s="218">
        <v>-4577000</v>
      </c>
      <c r="K20" s="1"/>
      <c r="L20" s="219">
        <v>-5693000</v>
      </c>
    </row>
    <row r="21" spans="1:13" ht="16.649999999999999" customHeight="1" thickBot="1" x14ac:dyDescent="0.3">
      <c r="A21" s="2"/>
      <c r="B21" s="87" t="s">
        <v>148</v>
      </c>
      <c r="C21" s="209">
        <v>5748000</v>
      </c>
      <c r="D21" s="209">
        <v>22273000</v>
      </c>
      <c r="E21" s="209">
        <v>10382000</v>
      </c>
      <c r="F21" s="209">
        <v>8504000</v>
      </c>
      <c r="G21" s="209">
        <v>9403000</v>
      </c>
      <c r="H21" s="254">
        <v>1143000</v>
      </c>
      <c r="I21" s="144"/>
      <c r="J21" s="216">
        <v>10546000</v>
      </c>
      <c r="K21" s="1"/>
      <c r="L21" s="220">
        <v>28021000</v>
      </c>
    </row>
    <row r="22" spans="1:13" ht="16.649999999999999" customHeight="1" x14ac:dyDescent="0.25">
      <c r="A22" s="2"/>
      <c r="B22" s="35"/>
      <c r="C22" s="34"/>
      <c r="D22" s="34"/>
      <c r="E22" s="34"/>
      <c r="F22" s="34"/>
      <c r="G22" s="34"/>
      <c r="H22" s="67"/>
      <c r="I22" s="39"/>
      <c r="J22" s="68"/>
      <c r="K22" s="1"/>
      <c r="L22" s="69"/>
    </row>
    <row r="23" spans="1:13" ht="16.649999999999999" customHeight="1" x14ac:dyDescent="0.25">
      <c r="A23" s="2"/>
      <c r="B23" s="81" t="s">
        <v>149</v>
      </c>
      <c r="C23" s="202">
        <v>-7756000</v>
      </c>
      <c r="D23" s="202">
        <v>-7547000</v>
      </c>
      <c r="E23" s="202">
        <v>-7013000</v>
      </c>
      <c r="F23" s="202">
        <v>-8560000</v>
      </c>
      <c r="G23" s="202">
        <v>-10383000</v>
      </c>
      <c r="H23" s="203">
        <v>-8617000</v>
      </c>
      <c r="I23" s="144"/>
      <c r="J23" s="213">
        <v>-19000000</v>
      </c>
      <c r="K23" s="1"/>
      <c r="L23" s="214">
        <v>-15303000</v>
      </c>
    </row>
    <row r="24" spans="1:13" ht="16.649999999999999" customHeight="1" x14ac:dyDescent="0.25">
      <c r="A24" s="2"/>
      <c r="B24" s="81" t="s">
        <v>150</v>
      </c>
      <c r="C24" s="202">
        <v>-955000</v>
      </c>
      <c r="D24" s="202">
        <v>-863000</v>
      </c>
      <c r="E24" s="202">
        <v>-528000</v>
      </c>
      <c r="F24" s="202">
        <v>-975000</v>
      </c>
      <c r="G24" s="202">
        <v>-1086000</v>
      </c>
      <c r="H24" s="203">
        <v>-982000</v>
      </c>
      <c r="I24" s="144"/>
      <c r="J24" s="213">
        <v>-2068000</v>
      </c>
      <c r="K24" s="1"/>
      <c r="L24" s="214">
        <v>-1818000</v>
      </c>
    </row>
    <row r="25" spans="1:13" ht="16.649999999999999" hidden="1" customHeight="1" x14ac:dyDescent="0.25">
      <c r="A25" s="2"/>
      <c r="B25" s="81" t="s">
        <v>151</v>
      </c>
      <c r="C25" s="266">
        <v>0</v>
      </c>
      <c r="D25" s="266">
        <v>0</v>
      </c>
      <c r="E25" s="266">
        <v>0</v>
      </c>
      <c r="F25" s="266">
        <v>0</v>
      </c>
      <c r="G25" s="266">
        <v>0</v>
      </c>
      <c r="H25" s="241">
        <v>0</v>
      </c>
      <c r="I25" s="144"/>
      <c r="J25" s="267">
        <v>0</v>
      </c>
      <c r="K25" s="1"/>
      <c r="L25" s="268">
        <v>0</v>
      </c>
    </row>
    <row r="26" spans="1:13" ht="16.649999999999999" hidden="1" customHeight="1" x14ac:dyDescent="0.25">
      <c r="A26" s="2"/>
      <c r="B26" s="81" t="s">
        <v>152</v>
      </c>
      <c r="C26" s="266">
        <v>0</v>
      </c>
      <c r="D26" s="266">
        <v>0</v>
      </c>
      <c r="E26" s="266">
        <v>0</v>
      </c>
      <c r="F26" s="266">
        <v>0</v>
      </c>
      <c r="G26" s="266">
        <v>0</v>
      </c>
      <c r="H26" s="241">
        <v>0</v>
      </c>
      <c r="I26" s="144"/>
      <c r="J26" s="267">
        <v>0</v>
      </c>
      <c r="K26" s="1"/>
      <c r="L26" s="268">
        <v>0</v>
      </c>
    </row>
    <row r="27" spans="1:13" ht="16.649999999999999" customHeight="1" x14ac:dyDescent="0.25">
      <c r="A27" s="2"/>
      <c r="B27" s="82" t="s">
        <v>153</v>
      </c>
      <c r="C27" s="252">
        <v>7404000</v>
      </c>
      <c r="D27" s="252">
        <v>-11476000</v>
      </c>
      <c r="E27" s="252">
        <v>559000</v>
      </c>
      <c r="F27" s="252">
        <v>29102000</v>
      </c>
      <c r="G27" s="252">
        <v>2151000</v>
      </c>
      <c r="H27" s="253">
        <v>0</v>
      </c>
      <c r="I27" s="144"/>
      <c r="J27" s="218">
        <v>2151000</v>
      </c>
      <c r="K27" s="1"/>
      <c r="L27" s="219">
        <v>-4072000</v>
      </c>
    </row>
    <row r="28" spans="1:13" ht="16.649999999999999" customHeight="1" thickBot="1" x14ac:dyDescent="0.3">
      <c r="A28" s="2"/>
      <c r="B28" s="87" t="s">
        <v>154</v>
      </c>
      <c r="C28" s="209">
        <v>-1307000</v>
      </c>
      <c r="D28" s="209">
        <v>-19886000</v>
      </c>
      <c r="E28" s="209">
        <v>-6982000</v>
      </c>
      <c r="F28" s="209">
        <v>19567000</v>
      </c>
      <c r="G28" s="209">
        <v>-9318000</v>
      </c>
      <c r="H28" s="254">
        <v>-9599000</v>
      </c>
      <c r="I28" s="144"/>
      <c r="J28" s="216">
        <v>-18917000</v>
      </c>
      <c r="K28" s="1"/>
      <c r="L28" s="220">
        <v>-21193000</v>
      </c>
    </row>
    <row r="29" spans="1:13" ht="16.649999999999999" customHeight="1" x14ac:dyDescent="0.25">
      <c r="A29" s="2"/>
      <c r="B29" s="35"/>
      <c r="C29" s="34"/>
      <c r="D29" s="34"/>
      <c r="E29" s="34"/>
      <c r="F29" s="34"/>
      <c r="G29" s="34"/>
      <c r="H29" s="67"/>
      <c r="I29" s="39"/>
      <c r="J29" s="68"/>
      <c r="K29" s="1"/>
      <c r="L29" s="69"/>
    </row>
    <row r="30" spans="1:13" ht="16.649999999999999" customHeight="1" x14ac:dyDescent="0.25">
      <c r="A30" s="2"/>
      <c r="B30" s="81" t="s">
        <v>155</v>
      </c>
      <c r="C30" s="202">
        <v>-2457000</v>
      </c>
      <c r="D30" s="202">
        <v>-2120000</v>
      </c>
      <c r="E30" s="202">
        <v>-2385000</v>
      </c>
      <c r="F30" s="202">
        <v>-2494000</v>
      </c>
      <c r="G30" s="202">
        <v>-2250000</v>
      </c>
      <c r="H30" s="203">
        <v>-1828000</v>
      </c>
      <c r="I30" s="144"/>
      <c r="J30" s="213">
        <v>-4078000</v>
      </c>
      <c r="K30" s="1"/>
      <c r="L30" s="214">
        <v>-4577000</v>
      </c>
    </row>
    <row r="31" spans="1:13" ht="16.649999999999999" hidden="1" customHeight="1" x14ac:dyDescent="0.25">
      <c r="A31" s="2"/>
      <c r="B31" s="81" t="s">
        <v>156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55">
        <v>0</v>
      </c>
      <c r="I31" s="39"/>
      <c r="J31" s="56">
        <v>0</v>
      </c>
      <c r="K31" s="1"/>
      <c r="L31" s="57">
        <v>0</v>
      </c>
      <c r="M31" s="1"/>
    </row>
    <row r="32" spans="1:13" ht="16.649999999999999" hidden="1" customHeight="1" x14ac:dyDescent="0.25">
      <c r="A32" s="2"/>
      <c r="B32" s="81" t="s">
        <v>157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55">
        <v>0</v>
      </c>
      <c r="I32" s="39"/>
      <c r="J32" s="56">
        <v>0</v>
      </c>
      <c r="K32" s="1"/>
      <c r="L32" s="57">
        <v>0</v>
      </c>
      <c r="M32" s="1"/>
    </row>
    <row r="33" spans="1:13" ht="16.649999999999999" customHeight="1" x14ac:dyDescent="0.25">
      <c r="A33" s="2"/>
      <c r="B33" s="82" t="s">
        <v>158</v>
      </c>
      <c r="C33" s="252"/>
      <c r="D33" s="252"/>
      <c r="E33" s="252"/>
      <c r="F33" s="246">
        <v>-811000</v>
      </c>
      <c r="G33" s="252">
        <v>-10569000</v>
      </c>
      <c r="H33" s="253">
        <v>-3629000</v>
      </c>
      <c r="I33" s="144"/>
      <c r="J33" s="218">
        <v>-14198000</v>
      </c>
      <c r="K33" s="1"/>
      <c r="L33" s="219"/>
      <c r="M33" s="1"/>
    </row>
    <row r="34" spans="1:13" ht="16.649999999999999" customHeight="1" thickBot="1" x14ac:dyDescent="0.3">
      <c r="A34" s="2"/>
      <c r="B34" s="87" t="s">
        <v>159</v>
      </c>
      <c r="C34" s="209">
        <v>-2457000</v>
      </c>
      <c r="D34" s="209">
        <v>-2120000</v>
      </c>
      <c r="E34" s="209">
        <v>-2385000</v>
      </c>
      <c r="F34" s="209">
        <v>-3305000</v>
      </c>
      <c r="G34" s="209">
        <v>-12819000</v>
      </c>
      <c r="H34" s="254">
        <v>-5457000</v>
      </c>
      <c r="I34" s="144"/>
      <c r="J34" s="216">
        <v>-18276000</v>
      </c>
      <c r="K34" s="1"/>
      <c r="L34" s="220">
        <v>-4577000</v>
      </c>
    </row>
    <row r="35" spans="1:13" ht="16.649999999999999" customHeight="1" x14ac:dyDescent="0.25">
      <c r="A35" s="2"/>
      <c r="B35" s="111"/>
      <c r="C35" s="112"/>
      <c r="D35" s="112"/>
      <c r="E35" s="113"/>
      <c r="F35" s="113"/>
      <c r="G35" s="113"/>
      <c r="H35" s="114"/>
      <c r="I35" s="39"/>
      <c r="J35" s="115"/>
      <c r="K35" s="1"/>
      <c r="L35" s="116"/>
    </row>
    <row r="36" spans="1:13" ht="16.649999999999999" customHeight="1" x14ac:dyDescent="0.25">
      <c r="A36" s="2"/>
      <c r="B36" s="117" t="s">
        <v>160</v>
      </c>
      <c r="C36" s="209">
        <v>1984000</v>
      </c>
      <c r="D36" s="209">
        <v>267000</v>
      </c>
      <c r="E36" s="209">
        <v>1015000</v>
      </c>
      <c r="F36" s="209">
        <v>24766000</v>
      </c>
      <c r="G36" s="209">
        <v>-12734000</v>
      </c>
      <c r="H36" s="254">
        <v>-13913000</v>
      </c>
      <c r="I36" s="248"/>
      <c r="J36" s="216">
        <v>-26647000</v>
      </c>
      <c r="K36" s="260"/>
      <c r="L36" s="220">
        <v>2251000</v>
      </c>
    </row>
    <row r="37" spans="1:13" ht="16.649999999999999" customHeight="1" x14ac:dyDescent="0.25">
      <c r="A37" s="2"/>
      <c r="B37" s="81" t="s">
        <v>161</v>
      </c>
      <c r="C37" s="202">
        <v>55913000</v>
      </c>
      <c r="D37" s="202">
        <v>56816000</v>
      </c>
      <c r="E37" s="202">
        <v>54718000</v>
      </c>
      <c r="F37" s="202">
        <v>55692000</v>
      </c>
      <c r="G37" s="202">
        <v>80651000</v>
      </c>
      <c r="H37" s="203">
        <v>68058000</v>
      </c>
      <c r="I37" s="144"/>
      <c r="J37" s="213">
        <v>80651000</v>
      </c>
      <c r="K37" s="1"/>
      <c r="L37" s="214">
        <v>55913000</v>
      </c>
    </row>
    <row r="38" spans="1:13" ht="16.649999999999999" customHeight="1" x14ac:dyDescent="0.25">
      <c r="A38" s="2"/>
      <c r="B38" s="74" t="s">
        <v>162</v>
      </c>
      <c r="C38" s="252">
        <v>-1081000</v>
      </c>
      <c r="D38" s="252">
        <v>-2365000</v>
      </c>
      <c r="E38" s="252">
        <v>-41000</v>
      </c>
      <c r="F38" s="252">
        <v>193000</v>
      </c>
      <c r="G38" s="252">
        <v>141000</v>
      </c>
      <c r="H38" s="253">
        <v>26000</v>
      </c>
      <c r="I38" s="144"/>
      <c r="J38" s="218">
        <v>167000</v>
      </c>
      <c r="K38" s="1"/>
      <c r="L38" s="219">
        <v>-3446000</v>
      </c>
    </row>
    <row r="39" spans="1:13" ht="16.649999999999999" customHeight="1" thickBot="1" x14ac:dyDescent="0.3">
      <c r="A39" s="2"/>
      <c r="B39" s="87" t="s">
        <v>133</v>
      </c>
      <c r="C39" s="209">
        <v>56816000</v>
      </c>
      <c r="D39" s="209">
        <v>54718000</v>
      </c>
      <c r="E39" s="209">
        <v>55692000</v>
      </c>
      <c r="F39" s="209">
        <v>80651000</v>
      </c>
      <c r="G39" s="209">
        <v>68058000</v>
      </c>
      <c r="H39" s="254">
        <v>54171000</v>
      </c>
      <c r="I39" s="144"/>
      <c r="J39" s="216">
        <v>54171000</v>
      </c>
      <c r="K39" s="1"/>
      <c r="L39" s="220">
        <v>54718000</v>
      </c>
    </row>
    <row r="40" spans="1:13" ht="16.649999999999999" customHeight="1" x14ac:dyDescent="0.25">
      <c r="A40" s="2"/>
      <c r="B40" s="88"/>
      <c r="C40" s="255"/>
      <c r="D40" s="255"/>
      <c r="E40" s="255"/>
      <c r="F40" s="255"/>
      <c r="G40" s="255"/>
      <c r="H40" s="244"/>
      <c r="I40" s="144"/>
      <c r="J40" s="264"/>
      <c r="K40" s="1"/>
      <c r="L40" s="265"/>
    </row>
    <row r="41" spans="1:13" ht="16.649999999999999" customHeight="1" x14ac:dyDescent="0.25">
      <c r="A41" s="2"/>
      <c r="B41" s="84" t="s">
        <v>163</v>
      </c>
      <c r="C41" s="269"/>
      <c r="D41" s="269"/>
      <c r="E41" s="269"/>
      <c r="F41" s="269"/>
      <c r="G41" s="269"/>
      <c r="H41" s="198"/>
      <c r="I41" s="144"/>
      <c r="J41" s="223"/>
      <c r="K41" s="1"/>
      <c r="L41" s="224"/>
    </row>
    <row r="42" spans="1:13" ht="16.649999999999999" customHeight="1" x14ac:dyDescent="0.25">
      <c r="A42" s="2"/>
      <c r="B42" s="82" t="s">
        <v>113</v>
      </c>
      <c r="C42" s="252">
        <v>200336000</v>
      </c>
      <c r="D42" s="252">
        <v>211812000</v>
      </c>
      <c r="E42" s="252">
        <v>211253000</v>
      </c>
      <c r="F42" s="252">
        <v>182151000</v>
      </c>
      <c r="G42" s="252">
        <v>180000000</v>
      </c>
      <c r="H42" s="253">
        <v>180000000</v>
      </c>
      <c r="I42" s="144"/>
      <c r="J42" s="218">
        <v>180000000</v>
      </c>
      <c r="K42" s="1"/>
      <c r="L42" s="219">
        <v>211812000</v>
      </c>
    </row>
    <row r="43" spans="1:13" ht="16.649999999999999" customHeight="1" thickBot="1" x14ac:dyDescent="0.3">
      <c r="A43" s="2"/>
      <c r="B43" s="96" t="s">
        <v>132</v>
      </c>
      <c r="C43" s="209">
        <v>257152000</v>
      </c>
      <c r="D43" s="209">
        <v>266530000</v>
      </c>
      <c r="E43" s="209">
        <v>266945000</v>
      </c>
      <c r="F43" s="209">
        <v>262802000</v>
      </c>
      <c r="G43" s="209">
        <v>248058000</v>
      </c>
      <c r="H43" s="254">
        <v>234171000</v>
      </c>
      <c r="I43" s="144"/>
      <c r="J43" s="216">
        <v>234171000</v>
      </c>
      <c r="K43" s="1"/>
      <c r="L43" s="220">
        <v>266530000</v>
      </c>
    </row>
    <row r="44" spans="1:13" ht="16.649999999999999" customHeight="1" x14ac:dyDescent="0.25">
      <c r="A44" s="2"/>
      <c r="B44" s="110"/>
      <c r="C44" s="36"/>
      <c r="D44" s="36"/>
      <c r="E44" s="41"/>
      <c r="F44" s="41"/>
      <c r="G44" s="41"/>
      <c r="H44" s="101"/>
      <c r="I44" s="39"/>
      <c r="J44" s="35"/>
      <c r="K44" s="1"/>
      <c r="L44" s="35"/>
    </row>
    <row r="45" spans="1:13" ht="16.649999999999999" customHeight="1" x14ac:dyDescent="0.25">
      <c r="A45" s="2"/>
      <c r="B45" s="81"/>
      <c r="C45" s="61"/>
      <c r="D45" s="61"/>
      <c r="E45" s="39"/>
      <c r="F45" s="39"/>
      <c r="G45" s="39"/>
      <c r="H45" s="94"/>
      <c r="I45" s="39"/>
    </row>
    <row r="46" spans="1:13" ht="16.649999999999999" customHeight="1" x14ac:dyDescent="0.25">
      <c r="A46" s="2"/>
      <c r="B46" s="118" t="s">
        <v>128</v>
      </c>
      <c r="C46" s="61"/>
      <c r="D46" s="61"/>
      <c r="E46" s="39"/>
      <c r="F46" s="39"/>
      <c r="G46" s="39"/>
      <c r="H46" s="94"/>
      <c r="I46" s="39"/>
    </row>
    <row r="47" spans="1:13" ht="16.649999999999999" customHeight="1" thickBot="1" x14ac:dyDescent="0.3">
      <c r="A47" s="2"/>
      <c r="B47" s="119" t="s">
        <v>44</v>
      </c>
      <c r="C47" s="65"/>
      <c r="D47" s="65"/>
      <c r="E47" s="37"/>
      <c r="F47" s="37"/>
      <c r="G47" s="37"/>
      <c r="H47" s="120"/>
      <c r="I47" s="39"/>
      <c r="L47" s="65"/>
    </row>
    <row r="48" spans="1:13" ht="16.649999999999999" customHeight="1" x14ac:dyDescent="0.25">
      <c r="A48" s="2"/>
      <c r="B48" s="110" t="s">
        <v>148</v>
      </c>
      <c r="C48" s="209">
        <v>5748000</v>
      </c>
      <c r="D48" s="209">
        <v>22273000</v>
      </c>
      <c r="E48" s="209">
        <v>10382000</v>
      </c>
      <c r="F48" s="209">
        <v>8504000</v>
      </c>
      <c r="G48" s="209">
        <v>9403000</v>
      </c>
      <c r="H48" s="254">
        <v>1143000</v>
      </c>
      <c r="I48" s="39"/>
      <c r="J48" s="270">
        <v>10546000</v>
      </c>
      <c r="K48" s="144"/>
      <c r="L48" s="272">
        <v>28021000</v>
      </c>
    </row>
    <row r="49" spans="1:13" ht="16.649999999999999" customHeight="1" x14ac:dyDescent="0.25">
      <c r="A49" s="2"/>
      <c r="B49" s="2" t="s">
        <v>149</v>
      </c>
      <c r="C49" s="202">
        <v>-7756000</v>
      </c>
      <c r="D49" s="202">
        <v>-7547000</v>
      </c>
      <c r="E49" s="202">
        <v>-7013000</v>
      </c>
      <c r="F49" s="202">
        <v>-8560000</v>
      </c>
      <c r="G49" s="202">
        <v>-10383000</v>
      </c>
      <c r="H49" s="203">
        <v>-8617000</v>
      </c>
      <c r="I49" s="39"/>
      <c r="J49" s="213">
        <v>-19000000</v>
      </c>
      <c r="K49" s="144"/>
      <c r="L49" s="214">
        <v>-15303000</v>
      </c>
    </row>
    <row r="50" spans="1:13" ht="16.649999999999999" customHeight="1" x14ac:dyDescent="0.25">
      <c r="A50" s="2"/>
      <c r="B50" s="12" t="s">
        <v>150</v>
      </c>
      <c r="C50" s="252">
        <v>-955000</v>
      </c>
      <c r="D50" s="252">
        <v>-863000</v>
      </c>
      <c r="E50" s="252">
        <v>-528000</v>
      </c>
      <c r="F50" s="252">
        <v>-975000</v>
      </c>
      <c r="G50" s="252">
        <v>-1086000</v>
      </c>
      <c r="H50" s="253">
        <v>-982000</v>
      </c>
      <c r="I50" s="39"/>
      <c r="J50" s="218">
        <v>-2068000</v>
      </c>
      <c r="K50" s="144"/>
      <c r="L50" s="219">
        <v>-1818000</v>
      </c>
    </row>
    <row r="51" spans="1:13" ht="16.649999999999999" customHeight="1" x14ac:dyDescent="0.25">
      <c r="B51" s="83" t="s">
        <v>44</v>
      </c>
      <c r="C51" s="209">
        <v>-2963000</v>
      </c>
      <c r="D51" s="209">
        <v>13863000</v>
      </c>
      <c r="E51" s="209">
        <v>2841000</v>
      </c>
      <c r="F51" s="209">
        <v>-1031000</v>
      </c>
      <c r="G51" s="209">
        <v>-2066000</v>
      </c>
      <c r="H51" s="254">
        <v>-8456000</v>
      </c>
      <c r="I51" s="39"/>
      <c r="J51" s="216">
        <v>-10522000</v>
      </c>
      <c r="K51" s="144"/>
      <c r="L51" s="220">
        <v>10900000</v>
      </c>
    </row>
    <row r="52" spans="1:13" ht="16.649999999999999" customHeight="1" x14ac:dyDescent="0.25">
      <c r="B52" s="1" t="s">
        <v>164</v>
      </c>
      <c r="C52" s="160">
        <v>-2.11033873678813E-2</v>
      </c>
      <c r="D52" s="160">
        <v>9.4823458597244795E-2</v>
      </c>
      <c r="E52" s="160">
        <v>2.0754799684404301E-2</v>
      </c>
      <c r="F52" s="160">
        <v>-7.8580520262493993E-3</v>
      </c>
      <c r="G52" s="160">
        <v>-1.5996283535287099E-2</v>
      </c>
      <c r="H52" s="271">
        <v>-6.2836251226109405E-2</v>
      </c>
      <c r="I52" s="39"/>
      <c r="J52" s="273">
        <v>-3.9897318059963501E-2</v>
      </c>
      <c r="K52" s="144"/>
      <c r="L52" s="274">
        <v>3.80318350883804E-2</v>
      </c>
    </row>
    <row r="53" spans="1:13" ht="16.649999999999999" customHeight="1" x14ac:dyDescent="0.25">
      <c r="B53" s="74" t="s">
        <v>165</v>
      </c>
      <c r="C53" s="252">
        <v>0</v>
      </c>
      <c r="D53" s="252">
        <v>0</v>
      </c>
      <c r="E53" s="252">
        <v>13788000</v>
      </c>
      <c r="F53" s="252">
        <v>5142000</v>
      </c>
      <c r="G53" s="252">
        <v>3148000</v>
      </c>
      <c r="H53" s="253">
        <v>522000</v>
      </c>
      <c r="I53" s="39"/>
      <c r="J53" s="218">
        <v>3670000</v>
      </c>
      <c r="K53" s="144"/>
      <c r="L53" s="219">
        <v>0</v>
      </c>
    </row>
    <row r="54" spans="1:13" ht="16.649999999999999" customHeight="1" x14ac:dyDescent="0.25">
      <c r="B54" s="83" t="s">
        <v>166</v>
      </c>
      <c r="C54" s="209">
        <v>-2963000</v>
      </c>
      <c r="D54" s="209">
        <v>13863000</v>
      </c>
      <c r="E54" s="209">
        <v>16629000</v>
      </c>
      <c r="F54" s="209">
        <v>4111000</v>
      </c>
      <c r="G54" s="209">
        <v>1082000</v>
      </c>
      <c r="H54" s="254">
        <v>-7934000</v>
      </c>
      <c r="I54" s="39"/>
      <c r="J54" s="216">
        <v>-6852000</v>
      </c>
      <c r="K54" s="144"/>
      <c r="L54" s="220">
        <v>10900000</v>
      </c>
      <c r="M54" s="1"/>
    </row>
    <row r="55" spans="1:13" ht="16.649999999999999" customHeight="1" thickBot="1" x14ac:dyDescent="0.3">
      <c r="B55" s="97" t="s">
        <v>164</v>
      </c>
      <c r="C55" s="160">
        <v>-2.11033873678813E-2</v>
      </c>
      <c r="D55" s="160">
        <v>9.4823458597244795E-2</v>
      </c>
      <c r="E55" s="160">
        <v>0.121482423073551</v>
      </c>
      <c r="F55" s="160">
        <v>3.1333125004763603E-2</v>
      </c>
      <c r="G55" s="160">
        <v>8.3775308737563392E-3</v>
      </c>
      <c r="H55" s="271">
        <v>-5.8957286805576201E-2</v>
      </c>
      <c r="I55" s="39"/>
      <c r="J55" s="273">
        <v>-2.59814125971175E-2</v>
      </c>
      <c r="K55" s="144"/>
      <c r="L55" s="274">
        <v>3.80318350883804E-2</v>
      </c>
    </row>
    <row r="56" spans="1:13" ht="16.649999999999999" customHeight="1" x14ac:dyDescent="0.25">
      <c r="B56" s="153" t="s">
        <v>167</v>
      </c>
      <c r="C56" s="153"/>
      <c r="D56" s="153"/>
      <c r="E56" s="153"/>
      <c r="F56" s="153"/>
      <c r="G56" s="153"/>
      <c r="H56" s="153"/>
      <c r="I56" s="39"/>
      <c r="J56" s="35"/>
      <c r="K56" s="1"/>
      <c r="L56" s="35"/>
    </row>
    <row r="57" spans="1:13" ht="16.649999999999999" customHeight="1" x14ac:dyDescent="0.25">
      <c r="I57" s="39"/>
      <c r="J57" s="1"/>
      <c r="K57" s="1"/>
      <c r="L57" s="1"/>
    </row>
    <row r="58" spans="1:13" x14ac:dyDescent="0.25">
      <c r="I58" s="39"/>
    </row>
  </sheetData>
  <mergeCells count="2">
    <mergeCell ref="B2:F2"/>
    <mergeCell ref="B56:H56"/>
  </mergeCells>
  <pageMargins left="0.75" right="0.75" top="1" bottom="1" header="0.5" footer="0.5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5"/>
  <sheetViews>
    <sheetView showGridLines="0" showRuler="0" workbookViewId="0"/>
  </sheetViews>
  <sheetFormatPr defaultColWidth="13.33203125" defaultRowHeight="13.2" x14ac:dyDescent="0.25"/>
  <cols>
    <col min="2" max="2" width="76.88671875" customWidth="1"/>
    <col min="3" max="7" width="13.5546875" customWidth="1"/>
    <col min="8" max="9" width="13.5546875" hidden="1" customWidth="1"/>
    <col min="10" max="10" width="13.5546875" customWidth="1"/>
  </cols>
  <sheetData>
    <row r="1" spans="1:10" ht="16.649999999999999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3.25" customHeight="1" x14ac:dyDescent="0.35">
      <c r="A2" s="2"/>
      <c r="B2" s="3" t="s">
        <v>168</v>
      </c>
      <c r="C2" s="2"/>
      <c r="D2" s="2"/>
      <c r="E2" s="2"/>
      <c r="F2" s="2"/>
      <c r="G2" s="2"/>
      <c r="H2" s="2"/>
      <c r="I2" s="2"/>
      <c r="J2" s="2"/>
    </row>
    <row r="3" spans="1:10" ht="16.649999999999999" customHeight="1" x14ac:dyDescent="0.25">
      <c r="A3" s="2"/>
      <c r="B3" s="4" t="str">
        <f>'1. Key figures table'!$B$3</f>
        <v>Second quarter and half year 2026 results</v>
      </c>
      <c r="C3" s="2"/>
      <c r="D3" s="2"/>
      <c r="E3" s="2"/>
      <c r="F3" s="2"/>
      <c r="G3" s="2"/>
      <c r="H3" s="2"/>
      <c r="I3" s="2"/>
      <c r="J3" s="2"/>
    </row>
    <row r="4" spans="1:10" ht="16.649999999999999" customHeight="1" x14ac:dyDescent="0.25">
      <c r="A4" s="2"/>
      <c r="B4" s="5"/>
      <c r="C4" s="24"/>
      <c r="D4" s="24"/>
      <c r="E4" s="24"/>
      <c r="F4" s="24"/>
      <c r="G4" s="24"/>
      <c r="H4" s="24"/>
      <c r="I4" s="24"/>
      <c r="J4" s="24"/>
    </row>
    <row r="5" spans="1:10" ht="40.200000000000003" customHeight="1" thickBot="1" x14ac:dyDescent="0.3">
      <c r="A5" s="2"/>
      <c r="B5" s="6" t="s">
        <v>30</v>
      </c>
      <c r="C5" s="8" t="s">
        <v>169</v>
      </c>
      <c r="D5" s="8" t="s">
        <v>170</v>
      </c>
      <c r="E5" s="8" t="s">
        <v>171</v>
      </c>
      <c r="F5" s="8" t="s">
        <v>172</v>
      </c>
      <c r="G5" s="8" t="s">
        <v>173</v>
      </c>
      <c r="H5" s="8" t="s">
        <v>174</v>
      </c>
      <c r="I5" s="8" t="s">
        <v>175</v>
      </c>
      <c r="J5" s="8" t="s">
        <v>117</v>
      </c>
    </row>
    <row r="6" spans="1:10" ht="16.649999999999999" customHeight="1" x14ac:dyDescent="0.25">
      <c r="A6" s="2"/>
      <c r="B6" s="123" t="s">
        <v>176</v>
      </c>
      <c r="C6" s="209">
        <v>25000000</v>
      </c>
      <c r="D6" s="209">
        <v>319306000</v>
      </c>
      <c r="E6" s="209">
        <v>-14225000</v>
      </c>
      <c r="F6" s="209">
        <v>43737000</v>
      </c>
      <c r="G6" s="209">
        <v>-234971000</v>
      </c>
      <c r="H6" s="209">
        <v>138847000</v>
      </c>
      <c r="I6" s="121">
        <v>0</v>
      </c>
      <c r="J6" s="209">
        <v>138847000</v>
      </c>
    </row>
    <row r="7" spans="1:10" ht="16.649999999999999" customHeight="1" x14ac:dyDescent="0.25">
      <c r="A7" s="2"/>
      <c r="B7" s="124" t="s">
        <v>177</v>
      </c>
      <c r="C7" s="197"/>
      <c r="D7" s="197"/>
      <c r="E7" s="197"/>
      <c r="F7" s="197"/>
      <c r="G7" s="197"/>
      <c r="J7" s="197"/>
    </row>
    <row r="8" spans="1:10" ht="16.649999999999999" customHeight="1" x14ac:dyDescent="0.25">
      <c r="A8" s="2"/>
      <c r="B8" s="2" t="s">
        <v>178</v>
      </c>
      <c r="C8" s="242"/>
      <c r="D8" s="242"/>
      <c r="E8" s="242"/>
      <c r="F8" s="242"/>
      <c r="G8" s="202">
        <v>-20618000</v>
      </c>
      <c r="H8" s="202">
        <v>-20618000</v>
      </c>
      <c r="I8" s="95">
        <v>0</v>
      </c>
      <c r="J8" s="202">
        <v>-20618000</v>
      </c>
    </row>
    <row r="9" spans="1:10" ht="16.649999999999999" customHeight="1" x14ac:dyDescent="0.25">
      <c r="A9" s="15"/>
      <c r="B9" s="124" t="s">
        <v>179</v>
      </c>
      <c r="C9" s="75"/>
      <c r="D9" s="75"/>
      <c r="E9" s="75"/>
      <c r="F9" s="75"/>
      <c r="G9" s="75"/>
    </row>
    <row r="10" spans="1:10" ht="16.649999999999999" customHeight="1" x14ac:dyDescent="0.25">
      <c r="A10" s="2"/>
      <c r="B10" s="144" t="s">
        <v>180</v>
      </c>
      <c r="C10" s="242"/>
      <c r="D10" s="242"/>
      <c r="E10" s="242"/>
      <c r="F10" s="242">
        <v>-4490000</v>
      </c>
      <c r="G10" s="202"/>
      <c r="H10" s="202">
        <v>-4490000</v>
      </c>
      <c r="I10" s="95">
        <v>0</v>
      </c>
      <c r="J10" s="202">
        <v>-4490000</v>
      </c>
    </row>
    <row r="11" spans="1:10" ht="16.649999999999999" customHeight="1" x14ac:dyDescent="0.25">
      <c r="A11" s="15"/>
      <c r="B11" s="144" t="s">
        <v>181</v>
      </c>
      <c r="C11" s="275"/>
      <c r="D11" s="275"/>
      <c r="E11" s="275"/>
      <c r="F11" s="252"/>
      <c r="G11" s="275">
        <v>-258000</v>
      </c>
      <c r="H11" s="252">
        <v>-258000</v>
      </c>
      <c r="I11" s="95">
        <v>0</v>
      </c>
      <c r="J11" s="275">
        <v>-258000</v>
      </c>
    </row>
    <row r="12" spans="1:10" ht="16.649999999999999" customHeight="1" thickBot="1" x14ac:dyDescent="0.3">
      <c r="A12" s="15"/>
      <c r="B12" s="22" t="s">
        <v>182</v>
      </c>
      <c r="C12" s="276">
        <v>0</v>
      </c>
      <c r="D12" s="276">
        <v>0</v>
      </c>
      <c r="E12" s="276">
        <v>0</v>
      </c>
      <c r="F12" s="276">
        <v>-4490000</v>
      </c>
      <c r="G12" s="276">
        <v>-258000</v>
      </c>
      <c r="H12" s="276">
        <v>-4748000</v>
      </c>
      <c r="I12" s="98">
        <v>0</v>
      </c>
      <c r="J12" s="276">
        <v>-4748000</v>
      </c>
    </row>
    <row r="13" spans="1:10" ht="16.649999999999999" customHeight="1" x14ac:dyDescent="0.25">
      <c r="A13" s="2"/>
      <c r="B13" s="73" t="s">
        <v>183</v>
      </c>
      <c r="C13" s="209">
        <v>0</v>
      </c>
      <c r="D13" s="209">
        <v>0</v>
      </c>
      <c r="E13" s="209">
        <v>0</v>
      </c>
      <c r="F13" s="209">
        <v>-4490000</v>
      </c>
      <c r="G13" s="209">
        <v>-20876000</v>
      </c>
      <c r="H13" s="209">
        <v>-25366000</v>
      </c>
      <c r="I13" s="121">
        <v>0</v>
      </c>
      <c r="J13" s="209">
        <v>-25366000</v>
      </c>
    </row>
    <row r="14" spans="1:10" ht="16.649999999999999" customHeight="1" x14ac:dyDescent="0.25">
      <c r="A14" s="2"/>
      <c r="B14" s="124" t="s">
        <v>184</v>
      </c>
      <c r="C14" s="2"/>
      <c r="D14" s="2"/>
      <c r="E14" s="2"/>
      <c r="F14" s="2"/>
      <c r="G14" s="2"/>
    </row>
    <row r="15" spans="1:10" ht="16.649999999999999" customHeight="1" x14ac:dyDescent="0.25">
      <c r="A15" s="2"/>
      <c r="B15" s="39" t="s">
        <v>185</v>
      </c>
      <c r="C15" s="277"/>
      <c r="D15" s="277"/>
      <c r="E15" s="277"/>
      <c r="F15" s="202">
        <v>6220000</v>
      </c>
      <c r="G15" s="277"/>
      <c r="H15" s="202">
        <v>6220000</v>
      </c>
      <c r="I15" s="125">
        <v>0</v>
      </c>
      <c r="J15" s="202">
        <v>6220000</v>
      </c>
    </row>
    <row r="16" spans="1:10" ht="16.649999999999999" customHeight="1" x14ac:dyDescent="0.25">
      <c r="A16" s="2"/>
      <c r="B16" s="124" t="s">
        <v>186</v>
      </c>
      <c r="C16" s="202"/>
      <c r="D16" s="202"/>
      <c r="E16" s="202"/>
      <c r="F16" s="202"/>
      <c r="G16" s="202"/>
      <c r="H16" s="202"/>
      <c r="J16" s="202"/>
    </row>
    <row r="17" spans="1:10" ht="16.649999999999999" customHeight="1" x14ac:dyDescent="0.25">
      <c r="A17" s="2"/>
      <c r="B17" s="126" t="s">
        <v>187</v>
      </c>
      <c r="C17" s="278"/>
      <c r="D17" s="278"/>
      <c r="E17" s="279">
        <v>10542000</v>
      </c>
      <c r="F17" s="279">
        <v>3209000</v>
      </c>
      <c r="G17" s="279">
        <v>-13751000</v>
      </c>
      <c r="H17" s="279">
        <v>0</v>
      </c>
      <c r="I17" s="127">
        <v>0</v>
      </c>
      <c r="J17" s="279"/>
    </row>
    <row r="18" spans="1:10" ht="16.649999999999999" customHeight="1" thickBot="1" x14ac:dyDescent="0.3">
      <c r="A18" s="2"/>
      <c r="B18" s="96" t="s">
        <v>188</v>
      </c>
      <c r="C18" s="280">
        <v>25000000</v>
      </c>
      <c r="D18" s="280">
        <v>319306000</v>
      </c>
      <c r="E18" s="280">
        <v>-3683000</v>
      </c>
      <c r="F18" s="280">
        <v>48676000</v>
      </c>
      <c r="G18" s="280">
        <v>-269598000</v>
      </c>
      <c r="H18" s="280">
        <v>119701000</v>
      </c>
      <c r="I18" s="64">
        <v>0</v>
      </c>
      <c r="J18" s="280">
        <v>119701000</v>
      </c>
    </row>
    <row r="19" spans="1:10" ht="6.6" customHeight="1" x14ac:dyDescent="0.25">
      <c r="A19" s="2"/>
      <c r="B19" s="123"/>
      <c r="C19" s="34"/>
      <c r="D19" s="34"/>
      <c r="E19" s="34"/>
      <c r="F19" s="34"/>
      <c r="G19" s="34"/>
      <c r="H19" s="34"/>
      <c r="I19" s="34"/>
      <c r="J19" s="34"/>
    </row>
    <row r="20" spans="1:10" ht="6.6" customHeight="1" thickBot="1" x14ac:dyDescent="0.3">
      <c r="B20" s="128"/>
      <c r="C20" s="129"/>
      <c r="D20" s="129"/>
      <c r="E20" s="129"/>
      <c r="F20" s="129"/>
      <c r="G20" s="129"/>
      <c r="H20" s="129"/>
      <c r="I20" s="129"/>
      <c r="J20" s="129"/>
    </row>
    <row r="21" spans="1:10" ht="16.649999999999999" customHeight="1" x14ac:dyDescent="0.25">
      <c r="B21" s="123" t="s">
        <v>189</v>
      </c>
      <c r="C21" s="209">
        <v>25000000</v>
      </c>
      <c r="D21" s="209">
        <v>319306000</v>
      </c>
      <c r="E21" s="209">
        <v>-2951000</v>
      </c>
      <c r="F21" s="209">
        <v>69040000</v>
      </c>
      <c r="G21" s="209">
        <v>-270778000</v>
      </c>
      <c r="H21" s="209">
        <v>139617000</v>
      </c>
      <c r="I21" s="121">
        <v>0</v>
      </c>
      <c r="J21" s="209">
        <v>139617000</v>
      </c>
    </row>
    <row r="22" spans="1:10" ht="16.649999999999999" customHeight="1" x14ac:dyDescent="0.25">
      <c r="B22" s="124" t="s">
        <v>177</v>
      </c>
      <c r="C22" s="197"/>
      <c r="D22" s="197"/>
      <c r="E22" s="197"/>
      <c r="F22" s="197"/>
      <c r="G22" s="197"/>
      <c r="J22" s="197"/>
    </row>
    <row r="23" spans="1:10" ht="16.649999999999999" customHeight="1" x14ac:dyDescent="0.25">
      <c r="B23" s="2" t="s">
        <v>178</v>
      </c>
      <c r="C23" s="242"/>
      <c r="D23" s="242"/>
      <c r="E23" s="242"/>
      <c r="F23" s="242"/>
      <c r="G23" s="202">
        <v>20864000</v>
      </c>
      <c r="H23" s="202">
        <v>20864000</v>
      </c>
      <c r="I23" s="95">
        <v>0</v>
      </c>
      <c r="J23" s="202">
        <v>20864000</v>
      </c>
    </row>
    <row r="24" spans="1:10" ht="16.649999999999999" customHeight="1" x14ac:dyDescent="0.25">
      <c r="B24" s="124" t="s">
        <v>179</v>
      </c>
      <c r="C24" s="75"/>
      <c r="D24" s="75"/>
      <c r="E24" s="75"/>
      <c r="F24" s="75"/>
      <c r="G24" s="75"/>
      <c r="H24" s="95">
        <v>0</v>
      </c>
    </row>
    <row r="25" spans="1:10" ht="16.649999999999999" customHeight="1" x14ac:dyDescent="0.25">
      <c r="B25" s="144" t="s">
        <v>180</v>
      </c>
      <c r="C25" s="275">
        <v>0</v>
      </c>
      <c r="D25" s="275">
        <v>0</v>
      </c>
      <c r="E25" s="275">
        <v>0</v>
      </c>
      <c r="F25" s="275">
        <v>210000</v>
      </c>
      <c r="G25" s="252">
        <v>0</v>
      </c>
      <c r="H25" s="252">
        <v>210000</v>
      </c>
      <c r="I25" s="95">
        <v>0</v>
      </c>
      <c r="J25" s="252">
        <v>210000</v>
      </c>
    </row>
    <row r="26" spans="1:10" ht="16.649999999999999" customHeight="1" thickBot="1" x14ac:dyDescent="0.3">
      <c r="B26" s="22" t="s">
        <v>182</v>
      </c>
      <c r="C26" s="276">
        <v>0</v>
      </c>
      <c r="D26" s="276">
        <v>0</v>
      </c>
      <c r="E26" s="276">
        <v>0</v>
      </c>
      <c r="F26" s="276">
        <v>210000</v>
      </c>
      <c r="G26" s="276">
        <v>0</v>
      </c>
      <c r="H26" s="276">
        <v>210000</v>
      </c>
      <c r="I26" s="98">
        <v>0</v>
      </c>
      <c r="J26" s="276">
        <v>210000</v>
      </c>
    </row>
    <row r="27" spans="1:10" ht="16.649999999999999" customHeight="1" x14ac:dyDescent="0.25">
      <c r="B27" s="73" t="s">
        <v>183</v>
      </c>
      <c r="C27" s="209">
        <v>0</v>
      </c>
      <c r="D27" s="209">
        <v>0</v>
      </c>
      <c r="E27" s="209">
        <v>0</v>
      </c>
      <c r="F27" s="209">
        <v>210000</v>
      </c>
      <c r="G27" s="209">
        <v>20864000</v>
      </c>
      <c r="H27" s="209">
        <v>21074000</v>
      </c>
      <c r="I27" s="121">
        <v>0</v>
      </c>
      <c r="J27" s="209">
        <v>21074000</v>
      </c>
    </row>
    <row r="28" spans="1:10" ht="16.649999999999999" customHeight="1" x14ac:dyDescent="0.25">
      <c r="B28" s="124" t="s">
        <v>184</v>
      </c>
      <c r="C28" s="240"/>
      <c r="D28" s="240"/>
      <c r="E28" s="240"/>
      <c r="F28" s="240"/>
      <c r="G28" s="240"/>
      <c r="J28" s="240"/>
    </row>
    <row r="29" spans="1:10" ht="16.649999999999999" customHeight="1" x14ac:dyDescent="0.25">
      <c r="B29" s="39" t="s">
        <v>185</v>
      </c>
      <c r="C29" s="277"/>
      <c r="D29" s="277"/>
      <c r="E29" s="277"/>
      <c r="F29" s="202">
        <v>7301000</v>
      </c>
      <c r="G29" s="202"/>
      <c r="H29" s="202">
        <v>7301000</v>
      </c>
      <c r="I29" s="125">
        <v>0</v>
      </c>
      <c r="J29" s="202">
        <v>7301000</v>
      </c>
    </row>
    <row r="30" spans="1:10" ht="16.649999999999999" customHeight="1" x14ac:dyDescent="0.25">
      <c r="B30" s="54" t="s">
        <v>190</v>
      </c>
      <c r="C30" s="277"/>
      <c r="D30" s="277"/>
      <c r="E30" s="202">
        <v>-14048000</v>
      </c>
      <c r="F30" s="202"/>
      <c r="G30" s="202"/>
      <c r="H30" s="202">
        <v>-14048000</v>
      </c>
      <c r="I30" s="125">
        <v>0</v>
      </c>
      <c r="J30" s="202">
        <v>-14048000</v>
      </c>
    </row>
    <row r="31" spans="1:10" ht="16.649999999999999" customHeight="1" x14ac:dyDescent="0.25">
      <c r="B31" s="124" t="s">
        <v>186</v>
      </c>
      <c r="C31" s="39"/>
      <c r="D31" s="39"/>
      <c r="E31" s="39"/>
      <c r="F31" s="39"/>
      <c r="G31" s="39"/>
    </row>
    <row r="32" spans="1:10" ht="16.649999999999999" customHeight="1" x14ac:dyDescent="0.25">
      <c r="B32" s="126" t="s">
        <v>187</v>
      </c>
      <c r="C32" s="278"/>
      <c r="D32" s="278"/>
      <c r="E32" s="279">
        <v>12679000</v>
      </c>
      <c r="F32" s="279">
        <v>1037000</v>
      </c>
      <c r="G32" s="279">
        <v>-13716000</v>
      </c>
      <c r="H32" s="279">
        <v>0</v>
      </c>
      <c r="I32" s="127">
        <v>0</v>
      </c>
      <c r="J32" s="279"/>
    </row>
    <row r="33" spans="2:10" ht="16.649999999999999" customHeight="1" thickBot="1" x14ac:dyDescent="0.3">
      <c r="B33" s="96" t="s">
        <v>191</v>
      </c>
      <c r="C33" s="281">
        <v>25000000</v>
      </c>
      <c r="D33" s="281">
        <v>319306000</v>
      </c>
      <c r="E33" s="281">
        <v>-4320000</v>
      </c>
      <c r="F33" s="281">
        <v>77588000</v>
      </c>
      <c r="G33" s="281">
        <v>-263630000</v>
      </c>
      <c r="H33" s="254">
        <v>153944000</v>
      </c>
      <c r="I33" s="63">
        <v>0</v>
      </c>
      <c r="J33" s="281">
        <v>153944000</v>
      </c>
    </row>
    <row r="34" spans="2:10" ht="16.649999999999999" customHeight="1" x14ac:dyDescent="0.25">
      <c r="B34" s="154" t="s">
        <v>192</v>
      </c>
      <c r="C34" s="155"/>
      <c r="D34" s="155"/>
      <c r="E34" s="155"/>
      <c r="F34" s="155"/>
      <c r="G34" s="155"/>
      <c r="H34" s="36"/>
      <c r="I34" s="36"/>
      <c r="J34" s="36"/>
    </row>
    <row r="35" spans="2:10" x14ac:dyDescent="0.25">
      <c r="B35" s="154" t="s">
        <v>193</v>
      </c>
      <c r="C35" s="155"/>
      <c r="D35" s="155"/>
      <c r="E35" s="155"/>
      <c r="F35" s="155"/>
      <c r="G35" s="155"/>
    </row>
  </sheetData>
  <mergeCells count="2">
    <mergeCell ref="B34:G34"/>
    <mergeCell ref="B35:G35"/>
  </mergeCells>
  <pageMargins left="0.75" right="0.75" top="1" bottom="1" header="0.5" footer="0.5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9"/>
  <sheetViews>
    <sheetView showGridLines="0" showRuler="0" workbookViewId="0"/>
  </sheetViews>
  <sheetFormatPr defaultColWidth="13.33203125" defaultRowHeight="13.2" x14ac:dyDescent="0.25"/>
  <cols>
    <col min="2" max="2" width="66.44140625" customWidth="1"/>
  </cols>
  <sheetData>
    <row r="1" spans="2:5" ht="16.649999999999999" customHeight="1" x14ac:dyDescent="0.25"/>
    <row r="2" spans="2:5" ht="23.25" customHeight="1" x14ac:dyDescent="0.35">
      <c r="B2" s="3" t="s">
        <v>194</v>
      </c>
      <c r="C2" s="2"/>
      <c r="D2" s="2"/>
    </row>
    <row r="3" spans="2:5" ht="16.649999999999999" customHeight="1" x14ac:dyDescent="0.25">
      <c r="B3" s="4" t="str">
        <f>'1. Key figures table'!$B$3</f>
        <v>Second quarter and half year 2026 results</v>
      </c>
      <c r="C3" s="2"/>
      <c r="D3" s="2"/>
    </row>
    <row r="4" spans="2:5" ht="16.649999999999999" customHeight="1" x14ac:dyDescent="0.25">
      <c r="B4" s="5"/>
      <c r="C4" s="24"/>
      <c r="D4" s="24"/>
    </row>
    <row r="5" spans="2:5" ht="16.649999999999999" customHeight="1" x14ac:dyDescent="0.25">
      <c r="B5" s="6" t="s">
        <v>30</v>
      </c>
      <c r="C5" s="43" t="s">
        <v>7</v>
      </c>
      <c r="D5" s="46" t="s">
        <v>8</v>
      </c>
    </row>
    <row r="6" spans="2:5" ht="16.649999999999999" customHeight="1" x14ac:dyDescent="0.25">
      <c r="B6" s="130" t="s">
        <v>13</v>
      </c>
      <c r="C6" s="282">
        <v>263727000</v>
      </c>
      <c r="D6" s="226">
        <v>286602000</v>
      </c>
    </row>
    <row r="7" spans="2:5" ht="16.649999999999999" customHeight="1" x14ac:dyDescent="0.25">
      <c r="B7" s="29" t="s">
        <v>9</v>
      </c>
      <c r="C7" s="203">
        <v>240997000</v>
      </c>
      <c r="D7" s="214">
        <v>255171000</v>
      </c>
    </row>
    <row r="8" spans="2:5" ht="16.649999999999999" customHeight="1" x14ac:dyDescent="0.25">
      <c r="B8" s="131" t="s">
        <v>195</v>
      </c>
      <c r="C8" s="203">
        <v>233608000</v>
      </c>
      <c r="D8" s="214">
        <v>247706000</v>
      </c>
    </row>
    <row r="9" spans="2:5" ht="16.649999999999999" customHeight="1" x14ac:dyDescent="0.25">
      <c r="B9" s="131" t="s">
        <v>196</v>
      </c>
      <c r="C9" s="203">
        <v>7389000</v>
      </c>
      <c r="D9" s="214">
        <v>7465000</v>
      </c>
    </row>
    <row r="10" spans="2:5" ht="16.649999999999999" customHeight="1" x14ac:dyDescent="0.25">
      <c r="B10" s="2" t="s">
        <v>12</v>
      </c>
      <c r="C10" s="203">
        <v>30119000</v>
      </c>
      <c r="D10" s="214">
        <v>38896000</v>
      </c>
    </row>
    <row r="11" spans="2:5" ht="16.649999999999999" customHeight="1" x14ac:dyDescent="0.25">
      <c r="B11" s="12" t="s">
        <v>197</v>
      </c>
      <c r="C11" s="203">
        <v>-7389000</v>
      </c>
      <c r="D11" s="214">
        <v>-7465000</v>
      </c>
    </row>
    <row r="12" spans="2:5" ht="16.649999999999999" customHeight="1" x14ac:dyDescent="0.25">
      <c r="B12" s="132"/>
      <c r="C12" s="283"/>
      <c r="D12" s="284"/>
      <c r="E12" s="1"/>
    </row>
    <row r="13" spans="2:5" ht="16.649999999999999" customHeight="1" x14ac:dyDescent="0.25">
      <c r="B13" s="135" t="s">
        <v>198</v>
      </c>
      <c r="C13" s="282">
        <v>263727295</v>
      </c>
      <c r="D13" s="226">
        <v>286602300</v>
      </c>
      <c r="E13" s="1"/>
    </row>
    <row r="14" spans="2:5" ht="16.649999999999999" customHeight="1" x14ac:dyDescent="0.25">
      <c r="B14" s="29" t="s">
        <v>199</v>
      </c>
      <c r="C14" s="203">
        <v>142488581</v>
      </c>
      <c r="D14" s="214">
        <v>154991798</v>
      </c>
      <c r="E14" s="1"/>
    </row>
    <row r="15" spans="2:5" ht="16.649999999999999" customHeight="1" x14ac:dyDescent="0.25">
      <c r="B15" s="2" t="s">
        <v>200</v>
      </c>
      <c r="C15" s="203">
        <v>103647404</v>
      </c>
      <c r="D15" s="214">
        <v>104186250</v>
      </c>
      <c r="E15" s="1"/>
    </row>
    <row r="16" spans="2:5" ht="16.649999999999999" customHeight="1" x14ac:dyDescent="0.25">
      <c r="B16" s="12" t="s">
        <v>201</v>
      </c>
      <c r="C16" s="203">
        <v>17591310</v>
      </c>
      <c r="D16" s="214">
        <v>27424252</v>
      </c>
      <c r="E16" s="1"/>
    </row>
    <row r="17" spans="2:7" ht="16.649999999999999" customHeight="1" x14ac:dyDescent="0.25">
      <c r="B17" s="29"/>
      <c r="C17" s="285"/>
      <c r="D17" s="286"/>
      <c r="E17" s="1"/>
    </row>
    <row r="18" spans="2:7" ht="16.649999999999999" customHeight="1" x14ac:dyDescent="0.25">
      <c r="B18" s="135" t="s">
        <v>202</v>
      </c>
      <c r="C18" s="282">
        <v>263727295</v>
      </c>
      <c r="D18" s="226">
        <v>286602300</v>
      </c>
      <c r="E18" s="1"/>
    </row>
    <row r="19" spans="2:7" ht="16.649999999999999" customHeight="1" x14ac:dyDescent="0.25">
      <c r="B19" s="29" t="s">
        <v>203</v>
      </c>
      <c r="C19" s="203">
        <v>30005426</v>
      </c>
      <c r="D19" s="214">
        <v>41445337</v>
      </c>
      <c r="E19" s="1"/>
    </row>
    <row r="20" spans="2:7" ht="16.649999999999999" customHeight="1" x14ac:dyDescent="0.25">
      <c r="B20" s="12" t="s">
        <v>204</v>
      </c>
      <c r="C20" s="203">
        <v>233721869</v>
      </c>
      <c r="D20" s="214">
        <v>245156963</v>
      </c>
      <c r="E20" s="1"/>
    </row>
    <row r="21" spans="2:7" ht="16.649999999999999" customHeight="1" x14ac:dyDescent="0.25">
      <c r="B21" s="29"/>
      <c r="C21" s="283"/>
      <c r="D21" s="284"/>
      <c r="E21" s="1"/>
    </row>
    <row r="22" spans="2:7" ht="16.649999999999999" customHeight="1" x14ac:dyDescent="0.25">
      <c r="B22" s="135" t="s">
        <v>59</v>
      </c>
      <c r="C22" s="282">
        <f>SUM(C23:C25)</f>
        <v>-25670000</v>
      </c>
      <c r="D22" s="226">
        <f>SUM(D23:D25)</f>
        <v>-35130000</v>
      </c>
      <c r="F22" s="1"/>
    </row>
    <row r="23" spans="2:7" ht="16.649999999999999" customHeight="1" x14ac:dyDescent="0.25">
      <c r="B23" s="29" t="s">
        <v>9</v>
      </c>
      <c r="C23" s="203">
        <v>-14450000</v>
      </c>
      <c r="D23" s="214">
        <v>-17805000</v>
      </c>
    </row>
    <row r="24" spans="2:7" ht="16.649999999999999" customHeight="1" x14ac:dyDescent="0.25">
      <c r="B24" s="2" t="s">
        <v>12</v>
      </c>
      <c r="C24" s="203">
        <v>-18609000</v>
      </c>
      <c r="D24" s="214">
        <v>-24790000</v>
      </c>
    </row>
    <row r="25" spans="2:7" ht="16.649999999999999" customHeight="1" x14ac:dyDescent="0.25">
      <c r="B25" s="12" t="s">
        <v>197</v>
      </c>
      <c r="C25" s="203">
        <f>-C11</f>
        <v>7389000</v>
      </c>
      <c r="D25" s="214">
        <f>-D11</f>
        <v>7465000</v>
      </c>
    </row>
    <row r="26" spans="2:7" ht="16.649999999999999" customHeight="1" x14ac:dyDescent="0.25">
      <c r="B26" s="53"/>
      <c r="C26" s="287"/>
      <c r="D26" s="288"/>
    </row>
    <row r="27" spans="2:7" ht="16.649999999999999" customHeight="1" x14ac:dyDescent="0.25">
      <c r="B27" s="135" t="s">
        <v>16</v>
      </c>
      <c r="C27" s="282">
        <f>SUM(C28:C29)</f>
        <v>-211661000</v>
      </c>
      <c r="D27" s="226">
        <f>SUM(D28:D29)</f>
        <v>-235837000</v>
      </c>
      <c r="F27" s="1"/>
      <c r="G27" s="1"/>
    </row>
    <row r="28" spans="2:7" ht="16.649999999999999" customHeight="1" x14ac:dyDescent="0.25">
      <c r="B28" s="29" t="s">
        <v>9</v>
      </c>
      <c r="C28" s="203">
        <f>(C32-(C7+C23))</f>
        <v>-202693000</v>
      </c>
      <c r="D28" s="214">
        <f>(D32-(D7+D23))</f>
        <v>-225657000</v>
      </c>
      <c r="F28" s="1"/>
      <c r="G28" s="1"/>
    </row>
    <row r="29" spans="2:7" ht="16.649999999999999" customHeight="1" x14ac:dyDescent="0.25">
      <c r="B29" s="12" t="s">
        <v>12</v>
      </c>
      <c r="C29" s="253">
        <f>(C33-(C10+C24))</f>
        <v>-8968000</v>
      </c>
      <c r="D29" s="219">
        <f>(D33-(D10+D24))</f>
        <v>-10180000</v>
      </c>
      <c r="F29" s="1"/>
      <c r="G29" s="1"/>
    </row>
    <row r="30" spans="2:7" ht="16.649999999999999" customHeight="1" x14ac:dyDescent="0.25">
      <c r="B30" s="53"/>
      <c r="C30" s="136"/>
      <c r="D30" s="137"/>
      <c r="F30" s="1"/>
      <c r="G30" s="1"/>
    </row>
    <row r="31" spans="2:7" ht="16.649999999999999" customHeight="1" x14ac:dyDescent="0.25">
      <c r="B31" s="135" t="s">
        <v>17</v>
      </c>
      <c r="C31" s="282">
        <v>26396000</v>
      </c>
      <c r="D31" s="226">
        <v>15635000</v>
      </c>
      <c r="E31" s="1"/>
      <c r="F31" s="1"/>
      <c r="G31" s="1"/>
    </row>
    <row r="32" spans="2:7" ht="16.649999999999999" customHeight="1" x14ac:dyDescent="0.25">
      <c r="B32" s="29" t="s">
        <v>9</v>
      </c>
      <c r="C32" s="203">
        <v>23854000</v>
      </c>
      <c r="D32" s="214">
        <v>11709000</v>
      </c>
      <c r="E32" s="1"/>
      <c r="F32" s="1"/>
      <c r="G32" s="1"/>
    </row>
    <row r="33" spans="2:7" ht="16.649999999999999" customHeight="1" x14ac:dyDescent="0.25">
      <c r="B33" s="12" t="s">
        <v>12</v>
      </c>
      <c r="C33" s="203">
        <v>2542000</v>
      </c>
      <c r="D33" s="214">
        <v>3926000</v>
      </c>
      <c r="E33" s="1"/>
      <c r="F33" s="1"/>
      <c r="G33" s="1"/>
    </row>
    <row r="34" spans="2:7" ht="16.649999999999999" customHeight="1" x14ac:dyDescent="0.25">
      <c r="B34" s="29"/>
      <c r="C34" s="283"/>
      <c r="D34" s="284"/>
      <c r="E34" s="1"/>
      <c r="F34" s="1"/>
      <c r="G34" s="1"/>
    </row>
    <row r="35" spans="2:7" ht="16.649999999999999" customHeight="1" x14ac:dyDescent="0.25">
      <c r="B35" s="135" t="s">
        <v>205</v>
      </c>
      <c r="C35" s="282">
        <v>35003000</v>
      </c>
      <c r="D35" s="226">
        <v>24766000</v>
      </c>
      <c r="E35" s="1"/>
      <c r="F35" s="1"/>
      <c r="G35" s="1"/>
    </row>
    <row r="36" spans="2:7" ht="16.649999999999999" customHeight="1" x14ac:dyDescent="0.25">
      <c r="B36" s="29" t="s">
        <v>9</v>
      </c>
      <c r="C36" s="203">
        <v>32159000</v>
      </c>
      <c r="D36" s="214">
        <v>20531000</v>
      </c>
      <c r="E36" s="1"/>
      <c r="F36" s="1"/>
      <c r="G36" s="1"/>
    </row>
    <row r="37" spans="2:7" ht="16.649999999999999" customHeight="1" x14ac:dyDescent="0.25">
      <c r="B37" s="12" t="s">
        <v>12</v>
      </c>
      <c r="C37" s="203">
        <v>2844000</v>
      </c>
      <c r="D37" s="214">
        <v>4235000</v>
      </c>
      <c r="E37" s="1"/>
      <c r="F37" s="1"/>
      <c r="G37" s="1"/>
    </row>
    <row r="38" spans="2:7" ht="16.649999999999999" customHeight="1" x14ac:dyDescent="0.25">
      <c r="B38" s="29"/>
      <c r="C38" s="133"/>
      <c r="D38" s="134"/>
      <c r="E38" s="1"/>
      <c r="F38" s="1"/>
      <c r="G38" s="1"/>
    </row>
    <row r="39" spans="2:7" ht="16.649999999999999" customHeight="1" x14ac:dyDescent="0.25">
      <c r="B39" s="2" t="s">
        <v>206</v>
      </c>
      <c r="C39" s="203">
        <v>26396000</v>
      </c>
      <c r="D39" s="214">
        <v>15635000</v>
      </c>
      <c r="E39" s="1"/>
    </row>
    <row r="40" spans="2:7" ht="16.649999999999999" hidden="1" customHeight="1" x14ac:dyDescent="0.25">
      <c r="B40" s="2" t="s">
        <v>207</v>
      </c>
      <c r="C40" s="203">
        <v>0</v>
      </c>
      <c r="D40" s="214">
        <v>0</v>
      </c>
      <c r="E40" s="1"/>
    </row>
    <row r="41" spans="2:7" ht="16.649999999999999" customHeight="1" x14ac:dyDescent="0.25">
      <c r="B41" s="2" t="s">
        <v>208</v>
      </c>
      <c r="C41" s="203">
        <v>-4125000</v>
      </c>
      <c r="D41" s="214">
        <v>-29734000</v>
      </c>
      <c r="E41" s="1"/>
    </row>
    <row r="42" spans="2:7" ht="16.649999999999999" customHeight="1" x14ac:dyDescent="0.25">
      <c r="B42" s="12" t="s">
        <v>209</v>
      </c>
      <c r="C42" s="253">
        <v>3179000</v>
      </c>
      <c r="D42" s="219">
        <v>-774000</v>
      </c>
      <c r="E42" s="1"/>
    </row>
    <row r="43" spans="2:7" ht="16.649999999999999" customHeight="1" x14ac:dyDescent="0.25">
      <c r="B43" s="22" t="s">
        <v>210</v>
      </c>
      <c r="C43" s="254">
        <v>25450000</v>
      </c>
      <c r="D43" s="220">
        <v>-14873000</v>
      </c>
      <c r="E43" s="1"/>
    </row>
    <row r="44" spans="2:7" ht="16.649999999999999" customHeight="1" x14ac:dyDescent="0.25">
      <c r="B44" s="35"/>
      <c r="C44" s="35"/>
      <c r="D44" s="35"/>
    </row>
    <row r="45" spans="2:7" ht="16.649999999999999" customHeight="1" x14ac:dyDescent="0.25"/>
    <row r="46" spans="2:7" ht="16.649999999999999" customHeight="1" x14ac:dyDescent="0.25"/>
    <row r="47" spans="2:7" ht="16.649999999999999" customHeight="1" x14ac:dyDescent="0.25"/>
    <row r="48" spans="2:7" ht="16.649999999999999" customHeight="1" x14ac:dyDescent="0.25"/>
    <row r="49" ht="16.649999999999999" customHeight="1" x14ac:dyDescent="0.25"/>
    <row r="50" ht="16.649999999999999" customHeight="1" x14ac:dyDescent="0.25"/>
    <row r="51" ht="16.649999999999999" customHeight="1" x14ac:dyDescent="0.25"/>
    <row r="52" ht="16.649999999999999" customHeight="1" x14ac:dyDescent="0.25"/>
    <row r="53" ht="16.649999999999999" customHeight="1" x14ac:dyDescent="0.25"/>
    <row r="54" ht="16.649999999999999" customHeight="1" x14ac:dyDescent="0.25"/>
    <row r="55" ht="16.649999999999999" customHeight="1" x14ac:dyDescent="0.25"/>
    <row r="56" ht="16.649999999999999" customHeight="1" x14ac:dyDescent="0.25"/>
    <row r="57" ht="16.649999999999999" customHeight="1" x14ac:dyDescent="0.25"/>
    <row r="58" ht="16.649999999999999" customHeight="1" x14ac:dyDescent="0.25"/>
    <row r="59" ht="16.649999999999999" customHeight="1" x14ac:dyDescent="0.25"/>
  </sheetData>
  <pageMargins left="0.75" right="0.75" top="1" bottom="1" header="0.5" footer="0.5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49"/>
  <sheetViews>
    <sheetView showGridLines="0" showRuler="0" workbookViewId="0"/>
  </sheetViews>
  <sheetFormatPr defaultColWidth="13.33203125" defaultRowHeight="13.2" x14ac:dyDescent="0.25"/>
  <cols>
    <col min="2" max="2" width="64.88671875" customWidth="1"/>
  </cols>
  <sheetData>
    <row r="1" spans="2:4" ht="16.649999999999999" customHeight="1" x14ac:dyDescent="0.25"/>
    <row r="2" spans="2:4" ht="23.25" customHeight="1" x14ac:dyDescent="0.35">
      <c r="B2" s="3" t="s">
        <v>211</v>
      </c>
      <c r="C2" s="2"/>
      <c r="D2" s="2"/>
    </row>
    <row r="3" spans="2:4" ht="16.649999999999999" customHeight="1" x14ac:dyDescent="0.25">
      <c r="B3" s="4" t="str">
        <f>'1. Key figures table'!$B$3</f>
        <v>Second quarter and half year 2026 results</v>
      </c>
      <c r="C3" s="2"/>
      <c r="D3" s="2"/>
    </row>
    <row r="4" spans="2:4" ht="16.649999999999999" customHeight="1" x14ac:dyDescent="0.25">
      <c r="B4" s="5"/>
      <c r="C4" s="24"/>
      <c r="D4" s="24"/>
    </row>
    <row r="5" spans="2:4" ht="16.649999999999999" customHeight="1" x14ac:dyDescent="0.25">
      <c r="B5" s="6"/>
      <c r="C5" s="43" t="s">
        <v>7</v>
      </c>
      <c r="D5" s="46" t="s">
        <v>8</v>
      </c>
    </row>
    <row r="6" spans="2:4" ht="16.649999999999999" customHeight="1" x14ac:dyDescent="0.25">
      <c r="B6" s="123" t="s">
        <v>212</v>
      </c>
      <c r="C6" s="67"/>
      <c r="D6" s="69"/>
    </row>
    <row r="7" spans="2:4" ht="16.649999999999999" customHeight="1" x14ac:dyDescent="0.25">
      <c r="B7" s="32" t="s">
        <v>213</v>
      </c>
      <c r="C7" s="254">
        <v>20864000</v>
      </c>
      <c r="D7" s="220">
        <v>-20618000</v>
      </c>
    </row>
    <row r="8" spans="2:4" ht="16.649999999999999" customHeight="1" x14ac:dyDescent="0.25">
      <c r="B8" s="2" t="s">
        <v>214</v>
      </c>
      <c r="C8" s="203">
        <v>20864000</v>
      </c>
      <c r="D8" s="214">
        <v>-20618000</v>
      </c>
    </row>
    <row r="9" spans="2:4" ht="16.649999999999999" customHeight="1" x14ac:dyDescent="0.25">
      <c r="B9" s="2"/>
      <c r="C9" s="203"/>
      <c r="D9" s="214"/>
    </row>
    <row r="10" spans="2:4" ht="16.649999999999999" customHeight="1" x14ac:dyDescent="0.25">
      <c r="B10" s="32" t="s">
        <v>215</v>
      </c>
      <c r="C10" s="203"/>
      <c r="D10" s="214"/>
    </row>
    <row r="11" spans="2:4" ht="16.649999999999999" customHeight="1" x14ac:dyDescent="0.25">
      <c r="B11" s="2" t="s">
        <v>216</v>
      </c>
      <c r="C11" s="203">
        <v>123761858</v>
      </c>
      <c r="D11" s="214">
        <v>123680632</v>
      </c>
    </row>
    <row r="12" spans="2:4" ht="16.649999999999999" customHeight="1" x14ac:dyDescent="0.25">
      <c r="B12" s="2"/>
      <c r="C12" s="203"/>
      <c r="D12" s="214"/>
    </row>
    <row r="13" spans="2:4" ht="16.649999999999999" customHeight="1" x14ac:dyDescent="0.25">
      <c r="B13" s="32" t="s">
        <v>217</v>
      </c>
      <c r="C13" s="203"/>
      <c r="D13" s="214"/>
    </row>
    <row r="14" spans="2:4" ht="16.649999999999999" customHeight="1" x14ac:dyDescent="0.25">
      <c r="B14" s="2" t="s">
        <v>218</v>
      </c>
      <c r="C14" s="203">
        <v>4285000</v>
      </c>
      <c r="D14" s="214">
        <v>3328000</v>
      </c>
    </row>
    <row r="15" spans="2:4" ht="16.649999999999999" customHeight="1" x14ac:dyDescent="0.25">
      <c r="B15" s="24" t="s">
        <v>219</v>
      </c>
      <c r="C15" s="203">
        <v>128047079</v>
      </c>
      <c r="D15" s="214">
        <v>127009168</v>
      </c>
    </row>
    <row r="16" spans="2:4" ht="16.649999999999999" customHeight="1" x14ac:dyDescent="0.25">
      <c r="B16" s="35"/>
      <c r="C16" s="35"/>
      <c r="D16" s="35"/>
    </row>
    <row r="17" ht="16.649999999999999" customHeight="1" x14ac:dyDescent="0.25"/>
    <row r="18" ht="16.649999999999999" customHeight="1" x14ac:dyDescent="0.25"/>
    <row r="19" ht="16.649999999999999" customHeight="1" x14ac:dyDescent="0.25"/>
    <row r="20" ht="16.649999999999999" customHeight="1" x14ac:dyDescent="0.25"/>
    <row r="21" ht="16.649999999999999" customHeight="1" x14ac:dyDescent="0.25"/>
    <row r="22" ht="16.649999999999999" customHeight="1" x14ac:dyDescent="0.25"/>
    <row r="23" ht="16.649999999999999" customHeight="1" x14ac:dyDescent="0.25"/>
    <row r="24" ht="16.649999999999999" customHeight="1" x14ac:dyDescent="0.25"/>
    <row r="25" ht="16.649999999999999" customHeight="1" x14ac:dyDescent="0.25"/>
    <row r="26" ht="16.649999999999999" customHeight="1" x14ac:dyDescent="0.25"/>
    <row r="27" ht="16.649999999999999" customHeight="1" x14ac:dyDescent="0.25"/>
    <row r="28" ht="16.649999999999999" customHeight="1" x14ac:dyDescent="0.25"/>
    <row r="29" ht="16.649999999999999" customHeight="1" x14ac:dyDescent="0.25"/>
    <row r="30" ht="16.649999999999999" customHeight="1" x14ac:dyDescent="0.25"/>
    <row r="31" ht="16.649999999999999" customHeight="1" x14ac:dyDescent="0.25"/>
    <row r="32" ht="16.649999999999999" customHeight="1" x14ac:dyDescent="0.25"/>
    <row r="33" ht="16.649999999999999" customHeight="1" x14ac:dyDescent="0.25"/>
    <row r="34" ht="16.649999999999999" customHeight="1" x14ac:dyDescent="0.25"/>
    <row r="35" ht="16.649999999999999" customHeight="1" x14ac:dyDescent="0.25"/>
    <row r="36" ht="16.649999999999999" customHeight="1" x14ac:dyDescent="0.25"/>
    <row r="37" ht="16.649999999999999" customHeight="1" x14ac:dyDescent="0.25"/>
    <row r="38" ht="16.649999999999999" customHeight="1" x14ac:dyDescent="0.25"/>
    <row r="39" ht="16.649999999999999" customHeight="1" x14ac:dyDescent="0.25"/>
    <row r="40" ht="16.649999999999999" customHeight="1" x14ac:dyDescent="0.25"/>
    <row r="41" ht="16.649999999999999" customHeight="1" x14ac:dyDescent="0.25"/>
    <row r="42" ht="16.649999999999999" customHeight="1" x14ac:dyDescent="0.25"/>
    <row r="43" ht="16.649999999999999" customHeight="1" x14ac:dyDescent="0.25"/>
    <row r="44" ht="16.649999999999999" customHeight="1" x14ac:dyDescent="0.25"/>
    <row r="45" ht="16.649999999999999" customHeight="1" x14ac:dyDescent="0.25"/>
    <row r="46" ht="16.649999999999999" customHeight="1" x14ac:dyDescent="0.25"/>
    <row r="47" ht="16.649999999999999" customHeight="1" x14ac:dyDescent="0.25"/>
    <row r="48" ht="16.649999999999999" customHeight="1" x14ac:dyDescent="0.25"/>
    <row r="49" ht="16.649999999999999" customHeight="1" x14ac:dyDescent="0.25"/>
  </sheetData>
  <pageMargins left="0.75" right="0.75" top="1" bottom="1" header="0.5" footer="0.5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8" ma:contentTypeDescription="Create a new document." ma:contentTypeScope="" ma:versionID="f4483634a1cf6101a3a82cca825ed9ac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448c1065800bb829e3421b1f03c0992c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50FF54-400B-4F47-B263-EDC5A71A7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84FC7A-9F50-4479-B9A8-46A81387B2A2}">
  <ds:schemaRefs>
    <ds:schemaRef ds:uri="http://schemas.microsoft.com/office/2006/metadata/properties"/>
    <ds:schemaRef ds:uri="http://schemas.microsoft.com/office/infopath/2007/PartnerControls"/>
    <ds:schemaRef ds:uri="57540675-3fe8-479f-bd61-7a22e50ebb84"/>
    <ds:schemaRef ds:uri="e3dbfc16-9d4f-40c7-9a4e-1f2cc64da845"/>
    <ds:schemaRef ds:uri="1e77aff3-56fb-459a-8532-f6248deba525"/>
  </ds:schemaRefs>
</ds:datastoreItem>
</file>

<file path=customXml/itemProps3.xml><?xml version="1.0" encoding="utf-8"?>
<ds:datastoreItem xmlns:ds="http://schemas.openxmlformats.org/officeDocument/2006/customXml" ds:itemID="{BC31AA9B-2240-4C5C-8CF8-284C8526D4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91b2d3-7d38-48ed-b3a4-7a9f420ca5cd}" enabled="1" method="Standard" siteId="{374f8026-7b54-4a3a-b87d-328fa26ec1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 equity</vt:lpstr>
      <vt:lpstr>10. Operational performance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Karina Khachatrian</cp:lastModifiedBy>
  <cp:revision>2</cp:revision>
  <dcterms:created xsi:type="dcterms:W3CDTF">2026-07-13T14:41:42Z</dcterms:created>
  <dcterms:modified xsi:type="dcterms:W3CDTF">2026-07-14T11:12:23Z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MediaServiceImageTags">
    <vt:lpwstr/>
  </property>
</Properties>
</file>