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daniellm\TomTom\Investor Relations - Quarterly results\2021\Q1\Press Release\"/>
    </mc:Choice>
  </mc:AlternateContent>
  <xr:revisionPtr revIDLastSave="453" documentId="8_{88FDE81B-9E8D-45F2-A096-99A61516A208}" xr6:coauthVersionLast="45" xr6:coauthVersionMax="46" xr10:uidLastSave="{14A02217-EFED-41AD-B6D6-5AD4F5248B0C}"/>
  <bookViews>
    <workbookView xWindow="-120" yWindow="-120" windowWidth="29040" windowHeight="15840" tabRatio="643" xr2:uid="{00000000-000D-0000-FFFF-FFFF00000000}"/>
  </bookViews>
  <sheets>
    <sheet name="Cover" sheetId="1" r:id="rId1"/>
    <sheet name="1. Key figures table" sheetId="2" r:id="rId2"/>
    <sheet name="2. Cons Stat of Income" sheetId="3" r:id="rId3"/>
    <sheet name="3. Cons Balance Sheet" sheetId="4" r:id="rId4"/>
    <sheet name="4. Cons Stat of CF" sheetId="5" r:id="rId5"/>
    <sheet name="5. Operational performance" sheetId="6" r:id="rId6"/>
  </sheets>
  <definedNames>
    <definedName name="_xlnm.Print_Area" localSheetId="1">'1. Key figures table'!$A$1:$F$65</definedName>
    <definedName name="_xlnm.Print_Area" localSheetId="2">'2. Cons Stat of Income'!$A$1:$H$45</definedName>
    <definedName name="_xlnm.Print_Area" localSheetId="3">'3. Cons Balance Sheet'!$A$1:$I$67</definedName>
    <definedName name="_xlnm.Print_Area" localSheetId="0">Cover!$A$1:$C$30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6" l="1"/>
  <c r="F26" i="6"/>
  <c r="E26" i="6"/>
  <c r="D26" i="6"/>
  <c r="C26" i="6"/>
  <c r="D12" i="6" l="1"/>
  <c r="F53" i="6" l="1"/>
  <c r="F52" i="6"/>
  <c r="E53" i="6"/>
  <c r="E52" i="6"/>
  <c r="D53" i="6"/>
  <c r="D52" i="6"/>
  <c r="C53" i="6"/>
  <c r="C52" i="6"/>
  <c r="G47" i="6"/>
  <c r="G46" i="6"/>
  <c r="F47" i="6"/>
  <c r="F46" i="6"/>
  <c r="E47" i="6"/>
  <c r="E46" i="6"/>
  <c r="D47" i="6"/>
  <c r="D46" i="6"/>
  <c r="C47" i="6"/>
  <c r="C46" i="6"/>
  <c r="G40" i="6"/>
  <c r="G38" i="6"/>
  <c r="F40" i="6"/>
  <c r="F38" i="6"/>
  <c r="E40" i="6"/>
  <c r="E38" i="6"/>
  <c r="D40" i="6"/>
  <c r="D38" i="6"/>
  <c r="C40" i="6"/>
  <c r="C38" i="6"/>
  <c r="G28" i="6"/>
  <c r="G39" i="6" s="1"/>
  <c r="G45" i="6" s="1"/>
  <c r="G27" i="6"/>
  <c r="G21" i="6"/>
  <c r="G14" i="6"/>
  <c r="G13" i="6"/>
  <c r="G12" i="6"/>
  <c r="G9" i="6"/>
  <c r="G8" i="6"/>
  <c r="G7" i="6"/>
  <c r="F28" i="6"/>
  <c r="F39" i="6" s="1"/>
  <c r="F45" i="6" s="1"/>
  <c r="F27" i="6"/>
  <c r="F21" i="6"/>
  <c r="F14" i="6"/>
  <c r="F13" i="6"/>
  <c r="F12" i="6"/>
  <c r="F9" i="6"/>
  <c r="F8" i="6"/>
  <c r="F7" i="6"/>
  <c r="E28" i="6"/>
  <c r="E39" i="6" s="1"/>
  <c r="E45" i="6" s="1"/>
  <c r="E27" i="6"/>
  <c r="E25" i="6"/>
  <c r="E21" i="6"/>
  <c r="E14" i="6"/>
  <c r="E13" i="6"/>
  <c r="E12" i="6"/>
  <c r="E9" i="6"/>
  <c r="E8" i="6"/>
  <c r="E18" i="6" s="1"/>
  <c r="E7" i="6"/>
  <c r="D21" i="6"/>
  <c r="D28" i="6"/>
  <c r="D39" i="6" s="1"/>
  <c r="D45" i="6" s="1"/>
  <c r="D27" i="6"/>
  <c r="D14" i="6"/>
  <c r="D13" i="6"/>
  <c r="D9" i="6"/>
  <c r="D8" i="6"/>
  <c r="D7" i="6"/>
  <c r="C28" i="6"/>
  <c r="C39" i="6" s="1"/>
  <c r="C45" i="6" s="1"/>
  <c r="C27" i="6"/>
  <c r="C13" i="6"/>
  <c r="C14" i="6"/>
  <c r="C9" i="6"/>
  <c r="C8" i="6"/>
  <c r="C7" i="6"/>
  <c r="C12" i="6"/>
  <c r="G11" i="6" l="1"/>
  <c r="G37" i="6" s="1"/>
  <c r="G25" i="6"/>
  <c r="C25" i="6"/>
  <c r="D25" i="6"/>
  <c r="C18" i="6"/>
  <c r="F25" i="6"/>
  <c r="C17" i="6"/>
  <c r="C19" i="6"/>
  <c r="F6" i="6"/>
  <c r="G19" i="6"/>
  <c r="G6" i="6"/>
  <c r="G16" i="6" s="1"/>
  <c r="G23" i="6" s="1"/>
  <c r="D6" i="6"/>
  <c r="E19" i="6"/>
  <c r="C6" i="6"/>
  <c r="E6" i="6"/>
  <c r="F11" i="6"/>
  <c r="F37" i="6" s="1"/>
  <c r="D18" i="6"/>
  <c r="E11" i="6"/>
  <c r="E37" i="6" s="1"/>
  <c r="F18" i="6"/>
  <c r="F19" i="6"/>
  <c r="D19" i="6"/>
  <c r="D11" i="6"/>
  <c r="D37" i="6" s="1"/>
  <c r="G17" i="6"/>
  <c r="F17" i="6"/>
  <c r="D17" i="6"/>
  <c r="C11" i="6"/>
  <c r="C37" i="6"/>
  <c r="G18" i="6"/>
  <c r="E17" i="6"/>
  <c r="G30" i="6" l="1"/>
  <c r="G41" i="6"/>
  <c r="G48" i="6" s="1"/>
  <c r="C16" i="6"/>
  <c r="C23" i="6" s="1"/>
  <c r="C30" i="6" s="1"/>
  <c r="C41" i="6" s="1"/>
  <c r="C48" i="6" s="1"/>
  <c r="C54" i="6" s="1"/>
  <c r="E16" i="6"/>
  <c r="E23" i="6" s="1"/>
  <c r="E30" i="6" s="1"/>
  <c r="E41" i="6" s="1"/>
  <c r="E48" i="6" s="1"/>
  <c r="E54" i="6" s="1"/>
  <c r="F16" i="6"/>
  <c r="F23" i="6" s="1"/>
  <c r="F30" i="6" s="1"/>
  <c r="F41" i="6" s="1"/>
  <c r="F48" i="6" s="1"/>
  <c r="F54" i="6" s="1"/>
  <c r="D16" i="6"/>
  <c r="D23" i="6" s="1"/>
  <c r="D30" i="6" s="1"/>
  <c r="D41" i="6" s="1"/>
  <c r="D48" i="6" s="1"/>
  <c r="D54" i="6" s="1"/>
</calcChain>
</file>

<file path=xl/sharedStrings.xml><?xml version="1.0" encoding="utf-8"?>
<sst xmlns="http://schemas.openxmlformats.org/spreadsheetml/2006/main" count="251" uniqueCount="156">
  <si>
    <t>TOMTOM FINANCIAL DATA PACK Q1 '21</t>
  </si>
  <si>
    <t>Key figures</t>
  </si>
  <si>
    <t>First quarter 2021 results</t>
  </si>
  <si>
    <t>(€ in millions, unless stated otherwise)</t>
  </si>
  <si>
    <t>Q1 '21</t>
  </si>
  <si>
    <t>Q1 '20</t>
  </si>
  <si>
    <t>y.o.y. change</t>
  </si>
  <si>
    <t>Location Technology</t>
  </si>
  <si>
    <t>Consumer</t>
  </si>
  <si>
    <t>Revenue</t>
  </si>
  <si>
    <t>Gross profit</t>
  </si>
  <si>
    <t>Gross margin</t>
  </si>
  <si>
    <t>EBITDA</t>
  </si>
  <si>
    <t>EBITDA margin</t>
  </si>
  <si>
    <t>Operating result (EBIT)</t>
  </si>
  <si>
    <t>EBIT margin</t>
  </si>
  <si>
    <t>Net result</t>
  </si>
  <si>
    <t>Free cash flow (FCF)</t>
  </si>
  <si>
    <t>FCF as a % of revenue</t>
  </si>
  <si>
    <t xml:space="preserve">Automotive </t>
  </si>
  <si>
    <t xml:space="preserve">Enterprise </t>
  </si>
  <si>
    <t>Location Technology revenue</t>
  </si>
  <si>
    <t>Automotive reported revenue</t>
  </si>
  <si>
    <t>Movement of deferred revenue</t>
  </si>
  <si>
    <t>Automotive operational revenue</t>
  </si>
  <si>
    <t>Consumer products</t>
  </si>
  <si>
    <t>Automotive hardware</t>
  </si>
  <si>
    <t>Consumer revenue</t>
  </si>
  <si>
    <t>Operating expenses excluding D&amp;A</t>
  </si>
  <si>
    <t>(€ in millions)</t>
  </si>
  <si>
    <t>Research and development expenses - Geographic data</t>
  </si>
  <si>
    <t>Research and development expenses - Application layer</t>
  </si>
  <si>
    <t>Sales and marketing expenses</t>
  </si>
  <si>
    <t>General and administrative expenses</t>
  </si>
  <si>
    <t>Depreciation and amortization</t>
  </si>
  <si>
    <t>Operating expenses</t>
  </si>
  <si>
    <t>Deferred revenue</t>
  </si>
  <si>
    <t>Automotive</t>
  </si>
  <si>
    <t>Enterprise</t>
  </si>
  <si>
    <t>Gross deferred revenue</t>
  </si>
  <si>
    <t>Less: Netting adjustment to unbilled revenue</t>
  </si>
  <si>
    <t>Free cash flow</t>
  </si>
  <si>
    <t>Cash flow from operating activities</t>
  </si>
  <si>
    <t>Investments in property, plant and equipment</t>
  </si>
  <si>
    <t>Consolidated condensed statement of income</t>
  </si>
  <si>
    <t>(€ in thousands)</t>
  </si>
  <si>
    <t>Q2 '20</t>
  </si>
  <si>
    <t>Q3 '20</t>
  </si>
  <si>
    <t>Q4 '20</t>
  </si>
  <si>
    <t>Cost of sales</t>
  </si>
  <si>
    <t>Gross result</t>
  </si>
  <si>
    <t>Total operating expenses</t>
  </si>
  <si>
    <t>Operating results (EBIT)</t>
  </si>
  <si>
    <t>Financial result</t>
  </si>
  <si>
    <t>Result before tax</t>
  </si>
  <si>
    <t>Income tax (expense)/gain</t>
  </si>
  <si>
    <r>
      <t>Net result</t>
    </r>
    <r>
      <rPr>
        <b/>
        <vertAlign val="superscript"/>
        <sz val="10"/>
        <color rgb="FF000000"/>
        <rFont val="Arial"/>
        <family val="2"/>
      </rPr>
      <t>1</t>
    </r>
  </si>
  <si>
    <r>
      <t xml:space="preserve"> </t>
    </r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Net result is fully attributable to equity holders of the parent.</t>
    </r>
  </si>
  <si>
    <t>Per share information:</t>
  </si>
  <si>
    <t>Weighted average number of shares (in thousands)</t>
  </si>
  <si>
    <t>Basic</t>
  </si>
  <si>
    <t>Diluted</t>
  </si>
  <si>
    <t>Earnings per share (in €)</t>
  </si>
  <si>
    <r>
      <t>Diluted</t>
    </r>
    <r>
      <rPr>
        <vertAlign val="superscript"/>
        <sz val="9.8000000000000007"/>
        <color rgb="FF000000"/>
        <rFont val="Arial"/>
        <family val="2"/>
      </rPr>
      <t>2</t>
    </r>
  </si>
  <si>
    <r>
      <rPr>
        <sz val="8"/>
        <color rgb="FF000000"/>
        <rFont val="Arial"/>
        <family val="2"/>
      </rPr>
      <t xml:space="preserve"> 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When the net result is a loss, no additional shares from assumed conversion are taken into account as the effect would be anti-dilutive. </t>
    </r>
  </si>
  <si>
    <t>Consolidated condensed balance sheet</t>
  </si>
  <si>
    <t>31-Dec-19</t>
  </si>
  <si>
    <t>31-Mar-20</t>
  </si>
  <si>
    <t>30-Jun-20</t>
  </si>
  <si>
    <t>30-Sep-20</t>
  </si>
  <si>
    <t>31-Dec-20</t>
  </si>
  <si>
    <t>31-Mar-21</t>
  </si>
  <si>
    <t>Goodwill</t>
  </si>
  <si>
    <t>Other intangible assets</t>
  </si>
  <si>
    <t>Property, plant and equipment</t>
  </si>
  <si>
    <t>Lease assets</t>
  </si>
  <si>
    <t>Other contract-related assets</t>
  </si>
  <si>
    <t>Other investments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</si>
  <si>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</si>
  <si>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</si>
  <si>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</si>
  <si>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</si>
  <si>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</si>
  <si>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</si>
  <si>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Fixed-term deposits</t>
  </si>
  <si>
    <t>Cash and cash equivalents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</si>
  <si>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</si>
  <si>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</si>
  <si>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</si>
  <si>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</si>
  <si>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</si>
  <si>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</si>
  <si>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Total non-current liabilities</t>
  </si>
  <si>
    <t>Trade payables</t>
  </si>
  <si>
    <t>Other contract-related liabilities</t>
  </si>
  <si>
    <t>Income taxes</t>
  </si>
  <si>
    <t>Accruals and other liabilities</t>
  </si>
  <si>
    <t>Total current liabilities</t>
  </si>
  <si>
    <t>Total equity and liabilities</t>
  </si>
  <si>
    <t>Additional information:</t>
  </si>
  <si>
    <t>Deferred revenue breakdown</t>
  </si>
  <si>
    <t>Net deferred revenue</t>
  </si>
  <si>
    <t xml:space="preserve">Netting adjustment to unbilled revenue </t>
  </si>
  <si>
    <t xml:space="preserve">Gross deferred revenue </t>
  </si>
  <si>
    <t>Net cash</t>
  </si>
  <si>
    <t xml:space="preserve"> Cash and cash equivalents at the end of the period </t>
  </si>
  <si>
    <t xml:space="preserve"> Cash placed in fixed-term deposits </t>
  </si>
  <si>
    <t xml:space="preserve"> Net cash at the end of the period </t>
  </si>
  <si>
    <t>Consolidated condensed statement of cash flows</t>
  </si>
  <si>
    <t>Operating result</t>
  </si>
  <si>
    <t>Financial losses</t>
  </si>
  <si>
    <t>Change in provisions</t>
  </si>
  <si>
    <t>Equity-settled stock compensation expenses</t>
  </si>
  <si>
    <t>Changes in working capital:</t>
  </si>
  <si>
    <t xml:space="preserve">      Change in inventories</t>
  </si>
  <si>
    <t>Change in receivables and prepayments</t>
  </si>
  <si>
    <t>Change in liabilities (excluding provisions)</t>
  </si>
  <si>
    <t>Cash flow from operations</t>
  </si>
  <si>
    <t>Interest received</t>
  </si>
  <si>
    <t>Interest paid</t>
  </si>
  <si>
    <t>Corporate income taxes paid</t>
  </si>
  <si>
    <t>Investments in intangible assets</t>
  </si>
  <si>
    <t>Dividends received</t>
  </si>
  <si>
    <t>(Increase)/decrease in fixed-term deposits</t>
  </si>
  <si>
    <t>Cash flow from investing activities</t>
  </si>
  <si>
    <t>Payment of lease liabilities</t>
  </si>
  <si>
    <t>Proceeds on issue of ordinary shares</t>
  </si>
  <si>
    <t>Purchase of treasury shares</t>
  </si>
  <si>
    <t>Cash flow from financing activities</t>
  </si>
  <si>
    <t>Net increase/(decrease) in cash and cash equivalents</t>
  </si>
  <si>
    <t>Cash and cash equivalents at the beginning of the period</t>
  </si>
  <si>
    <t>Exchange rate changes on cash balances held in foreign currencies</t>
  </si>
  <si>
    <t>Cash and cash equivalents at the end of the period</t>
  </si>
  <si>
    <t>Reconciliation to net cash</t>
  </si>
  <si>
    <t xml:space="preserve">Free cash flow </t>
  </si>
  <si>
    <t>% of revenue</t>
  </si>
  <si>
    <t>Operational performance</t>
  </si>
  <si>
    <t>Total IFRS revenue</t>
  </si>
  <si>
    <t xml:space="preserve">Total operational revenue </t>
  </si>
  <si>
    <t>Operational gross profit</t>
  </si>
  <si>
    <t>Total cash spend</t>
  </si>
  <si>
    <t>CAPEX</t>
  </si>
  <si>
    <t>Lease payments</t>
  </si>
  <si>
    <t>Operational result</t>
  </si>
  <si>
    <t>Reconciliations:</t>
  </si>
  <si>
    <t>Operational result to Free Cash Flow (FCF)</t>
  </si>
  <si>
    <t>Working capital movements</t>
  </si>
  <si>
    <t>Interest and Tax payments</t>
  </si>
  <si>
    <t>Other non-cash items</t>
  </si>
  <si>
    <t>FCF</t>
  </si>
  <si>
    <t>FCF to net cash movement</t>
  </si>
  <si>
    <t>Cash flow from other investing and financing activities</t>
  </si>
  <si>
    <t>Exchange rate differences on cash and fixed-term deposits</t>
  </si>
  <si>
    <t>Net cash movement</t>
  </si>
  <si>
    <t>Movement in net cash to movement in cash equivalents</t>
  </si>
  <si>
    <t>Movement in fixed-term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</si>
</sst>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#0.0,,;&quot;-&quot;#0.0,,;#0.0,,;_(@_)"/>
    <numFmt numFmtId="166" formatCode="#0%;&quot;-&quot;#0%;#0%;_(@_)"/>
    <numFmt numFmtId="167" formatCode="#,##0%;&quot;-&quot;#,##0%;#,##0%;_(@_)"/>
    <numFmt numFmtId="168" formatCode="#,##0.00;&quot;-&quot;#,##0.00;#,##0.00;_(@_)"/>
    <numFmt numFmtId="169" formatCode="* #,##0.0,,;* &quot;-&quot;#,##0.0,,;* #,##0.0,,;_(@_)"/>
    <numFmt numFmtId="170" formatCode="#,##0.0,,;&quot;-&quot;#,##0.0,,;#,##0.0,,;_(@_)"/>
    <numFmt numFmtId="171" formatCode="#,##0,;&quot;-&quot;#,##0,;#,##0,;_(@_)"/>
    <numFmt numFmtId="172" formatCode="#0%;&quot;-&quot;#0%;&quot;-&quot;\%;_(@_)"/>
    <numFmt numFmtId="173" formatCode="* #,##0,;* &quot;-&quot;#,##0,;* #,##0,;_(@_)"/>
    <numFmt numFmtId="174" formatCode="_ * #,##0_ ;_ * \-#,##0_ ;_ * &quot;-&quot;??_ ;_ @_ "/>
    <numFmt numFmtId="175" formatCode="[$-409]dd\-mmm\-yy;@"/>
  </numFmts>
  <fonts count="25" x14ac:knownFonts="1">
    <font>
      <sz val="10"/>
      <name val="Arial"/>
    </font>
    <font>
      <b/>
      <sz val="2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u/>
      <sz val="10"/>
      <color rgb="FF002640"/>
      <name val="Arial"/>
      <family val="2"/>
    </font>
    <font>
      <i/>
      <sz val="8"/>
      <color rgb="FF808080"/>
      <name val="Arial"/>
      <family val="2"/>
    </font>
    <font>
      <sz val="14"/>
      <color rgb="FF000000"/>
      <name val="Times New Roman"/>
      <family val="1"/>
    </font>
    <font>
      <sz val="16"/>
      <color rgb="FF000000"/>
      <name val="Arial"/>
      <family val="2"/>
    </font>
    <font>
      <b/>
      <sz val="10"/>
      <color rgb="FF004B7F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00264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i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10"/>
      <name val="Arial"/>
      <family val="2"/>
    </font>
    <font>
      <sz val="20"/>
      <color rgb="FF000000"/>
      <name val="Calibri"/>
      <family val="2"/>
    </font>
    <font>
      <sz val="10"/>
      <name val="Calibri"/>
      <family val="2"/>
      <scheme val="minor"/>
    </font>
    <font>
      <b/>
      <sz val="10"/>
      <color theme="2" tint="-0.499984740745262"/>
      <name val="Arial"/>
      <family val="2"/>
    </font>
    <font>
      <vertAlign val="superscript"/>
      <sz val="9.8000000000000007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CDCF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8DC3EB"/>
      </bottom>
      <diagonal/>
    </border>
    <border>
      <left/>
      <right/>
      <top style="medium">
        <color rgb="FF8DC3EB"/>
      </top>
      <bottom style="medium">
        <color rgb="FF8DC3EB"/>
      </bottom>
      <diagonal/>
    </border>
    <border>
      <left/>
      <right/>
      <top style="medium">
        <color rgb="FF8DC3EB"/>
      </top>
      <bottom/>
      <diagonal/>
    </border>
    <border>
      <left/>
      <right/>
      <top/>
      <bottom style="thin">
        <color rgb="FF8DC3EB"/>
      </bottom>
      <diagonal/>
    </border>
    <border>
      <left/>
      <right/>
      <top style="thin">
        <color rgb="FF8DC3EB"/>
      </top>
      <bottom style="medium">
        <color rgb="FF8DC3EB"/>
      </bottom>
      <diagonal/>
    </border>
    <border>
      <left/>
      <right/>
      <top style="thin">
        <color rgb="FF8DC3EB"/>
      </top>
      <bottom style="medium">
        <color rgb="FF60ADE0"/>
      </bottom>
      <diagonal/>
    </border>
    <border>
      <left/>
      <right/>
      <top style="medium">
        <color rgb="FF60ADE0"/>
      </top>
      <bottom/>
      <diagonal/>
    </border>
    <border>
      <left/>
      <right/>
      <top style="thin">
        <color rgb="FF8DC3EB"/>
      </top>
      <bottom/>
      <diagonal/>
    </border>
    <border>
      <left/>
      <right/>
      <top style="medium">
        <color rgb="FF8DC3EB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8DC3EB"/>
      </bottom>
      <diagonal/>
    </border>
    <border>
      <left/>
      <right/>
      <top/>
      <bottom style="thin">
        <color rgb="FF60ADE0"/>
      </bottom>
      <diagonal/>
    </border>
    <border>
      <left/>
      <right/>
      <top style="thin">
        <color rgb="FF60ADE0"/>
      </top>
      <bottom/>
      <diagonal/>
    </border>
    <border>
      <left/>
      <right/>
      <top/>
      <bottom style="thin">
        <color rgb="FF61ADE0"/>
      </bottom>
      <diagonal/>
    </border>
    <border>
      <left/>
      <right/>
      <top style="thin">
        <color rgb="FF61ADE0"/>
      </top>
      <bottom/>
      <diagonal/>
    </border>
    <border>
      <left/>
      <right/>
      <top/>
      <bottom style="dashed">
        <color rgb="FF60ADE0"/>
      </bottom>
      <diagonal/>
    </border>
    <border>
      <left/>
      <right/>
      <top style="dashed">
        <color rgb="FF60ADE0"/>
      </top>
      <bottom/>
      <diagonal/>
    </border>
    <border>
      <left/>
      <right/>
      <top/>
      <bottom style="medium">
        <color rgb="FF60ADE0"/>
      </bottom>
      <diagonal/>
    </border>
    <border>
      <left/>
      <right/>
      <top style="thin">
        <color rgb="FF60ADE0"/>
      </top>
      <bottom style="medium">
        <color rgb="FF60ADE0"/>
      </bottom>
      <diagonal/>
    </border>
    <border>
      <left/>
      <right/>
      <top style="medium">
        <color rgb="FF60ADE0"/>
      </top>
      <bottom style="medium">
        <color rgb="FF60ADE0"/>
      </bottom>
      <diagonal/>
    </border>
    <border>
      <left style="medium">
        <color rgb="FF60ADE0"/>
      </left>
      <right/>
      <top/>
      <bottom/>
      <diagonal/>
    </border>
    <border>
      <left/>
      <right/>
      <top style="thin">
        <color rgb="FF60ADE0"/>
      </top>
      <bottom style="thin">
        <color rgb="FF60ADE0"/>
      </bottom>
      <diagonal/>
    </border>
  </borders>
  <cellStyleXfs count="4">
    <xf numFmtId="0" fontId="0" fillId="0" borderId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4" fontId="22" fillId="4" borderId="0" applyFont="0" applyFill="0" applyBorder="0" applyAlignment="0" applyProtection="0">
      <alignment horizontal="left"/>
    </xf>
  </cellStyleXfs>
  <cellXfs count="285">
    <xf numFmtId="0" fontId="0" fillId="0" borderId="0" xfId="0"/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6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9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9" fillId="3" borderId="2" xfId="0" applyFont="1" applyFill="1" applyBorder="1" applyAlignment="1">
      <alignment horizontal="right" vertical="top" wrapText="1"/>
    </xf>
    <xf numFmtId="0" fontId="9" fillId="2" borderId="2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left" wrapText="1"/>
    </xf>
    <xf numFmtId="165" fontId="2" fillId="3" borderId="3" xfId="0" applyNumberFormat="1" applyFont="1" applyFill="1" applyBorder="1" applyAlignment="1">
      <alignment horizontal="right" wrapText="1"/>
    </xf>
    <xf numFmtId="165" fontId="2" fillId="2" borderId="3" xfId="0" applyNumberFormat="1" applyFont="1" applyFill="1" applyBorder="1" applyAlignment="1">
      <alignment horizontal="right" wrapText="1"/>
    </xf>
    <xf numFmtId="166" fontId="2" fillId="2" borderId="3" xfId="0" applyNumberFormat="1" applyFont="1" applyFill="1" applyBorder="1" applyAlignment="1">
      <alignment horizontal="right" wrapText="1"/>
    </xf>
    <xf numFmtId="0" fontId="2" fillId="2" borderId="4" xfId="0" applyFont="1" applyFill="1" applyBorder="1" applyAlignment="1">
      <alignment wrapText="1"/>
    </xf>
    <xf numFmtId="165" fontId="2" fillId="3" borderId="4" xfId="0" applyNumberFormat="1" applyFont="1" applyFill="1" applyBorder="1" applyAlignment="1">
      <alignment horizontal="right" wrapText="1"/>
    </xf>
    <xf numFmtId="165" fontId="2" fillId="2" borderId="4" xfId="0" applyNumberFormat="1" applyFont="1" applyFill="1" applyBorder="1" applyAlignment="1">
      <alignment horizontal="right" wrapText="1"/>
    </xf>
    <xf numFmtId="166" fontId="2" fillId="2" borderId="4" xfId="0" applyNumberFormat="1" applyFont="1" applyFill="1" applyBorder="1" applyAlignment="1">
      <alignment horizontal="right" wrapText="1"/>
    </xf>
    <xf numFmtId="0" fontId="9" fillId="2" borderId="5" xfId="0" applyFont="1" applyFill="1" applyBorder="1" applyAlignment="1">
      <alignment wrapText="1"/>
    </xf>
    <xf numFmtId="165" fontId="9" fillId="3" borderId="5" xfId="0" applyNumberFormat="1" applyFont="1" applyFill="1" applyBorder="1" applyAlignment="1">
      <alignment horizontal="right" wrapText="1"/>
    </xf>
    <xf numFmtId="165" fontId="9" fillId="2" borderId="5" xfId="0" applyNumberFormat="1" applyFont="1" applyFill="1" applyBorder="1" applyAlignment="1">
      <alignment horizontal="right" wrapText="1"/>
    </xf>
    <xf numFmtId="167" fontId="9" fillId="2" borderId="6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wrapText="1"/>
    </xf>
    <xf numFmtId="165" fontId="9" fillId="3" borderId="3" xfId="0" applyNumberFormat="1" applyFont="1" applyFill="1" applyBorder="1" applyAlignment="1">
      <alignment horizontal="right" wrapText="1"/>
    </xf>
    <xf numFmtId="165" fontId="9" fillId="2" borderId="3" xfId="0" applyNumberFormat="1" applyFont="1" applyFill="1" applyBorder="1" applyAlignment="1">
      <alignment horizontal="right" wrapText="1"/>
    </xf>
    <xf numFmtId="166" fontId="9" fillId="2" borderId="7" xfId="0" applyNumberFormat="1" applyFont="1" applyFill="1" applyBorder="1" applyAlignment="1">
      <alignment horizontal="right" wrapText="1"/>
    </xf>
    <xf numFmtId="0" fontId="10" fillId="2" borderId="4" xfId="0" applyFont="1" applyFill="1" applyBorder="1" applyAlignment="1">
      <alignment wrapText="1"/>
    </xf>
    <xf numFmtId="166" fontId="10" fillId="3" borderId="4" xfId="0" applyNumberFormat="1" applyFont="1" applyFill="1" applyBorder="1" applyAlignment="1">
      <alignment horizontal="right" wrapText="1"/>
    </xf>
    <xf numFmtId="166" fontId="10" fillId="2" borderId="4" xfId="0" applyNumberFormat="1" applyFont="1" applyFill="1" applyBorder="1" applyAlignment="1">
      <alignment horizontal="right" wrapText="1"/>
    </xf>
    <xf numFmtId="0" fontId="9" fillId="2" borderId="8" xfId="0" applyFont="1" applyFill="1" applyBorder="1" applyAlignment="1">
      <alignment wrapText="1"/>
    </xf>
    <xf numFmtId="165" fontId="9" fillId="3" borderId="8" xfId="0" applyNumberFormat="1" applyFont="1" applyFill="1" applyBorder="1" applyAlignment="1">
      <alignment horizontal="right" wrapText="1"/>
    </xf>
    <xf numFmtId="165" fontId="9" fillId="2" borderId="8" xfId="0" applyNumberFormat="1" applyFont="1" applyFill="1" applyBorder="1" applyAlignment="1">
      <alignment horizontal="right" wrapText="1"/>
    </xf>
    <xf numFmtId="166" fontId="9" fillId="2" borderId="8" xfId="0" applyNumberFormat="1" applyFont="1" applyFill="1" applyBorder="1" applyAlignment="1">
      <alignment horizontal="right" wrapText="1"/>
    </xf>
    <xf numFmtId="0" fontId="11" fillId="0" borderId="0" xfId="0" applyFont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10" xfId="0" applyFont="1" applyFill="1" applyBorder="1" applyAlignment="1">
      <alignment horizontal="left" wrapText="1"/>
    </xf>
    <xf numFmtId="167" fontId="2" fillId="2" borderId="4" xfId="0" applyNumberFormat="1" applyFont="1" applyFill="1" applyBorder="1" applyAlignment="1">
      <alignment horizontal="right" wrapText="1"/>
    </xf>
    <xf numFmtId="0" fontId="9" fillId="2" borderId="6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9" fillId="2" borderId="6" xfId="0" applyFont="1" applyFill="1" applyBorder="1" applyAlignment="1">
      <alignment horizontal="left" wrapText="1"/>
    </xf>
    <xf numFmtId="170" fontId="9" fillId="2" borderId="6" xfId="0" applyNumberFormat="1" applyFont="1" applyFill="1" applyBorder="1" applyAlignment="1">
      <alignment horizontal="right" wrapText="1"/>
    </xf>
    <xf numFmtId="0" fontId="2" fillId="0" borderId="7" xfId="0" applyFont="1" applyBorder="1" applyAlignment="1">
      <alignment wrapText="1"/>
    </xf>
    <xf numFmtId="0" fontId="2" fillId="2" borderId="4" xfId="0" applyFont="1" applyFill="1" applyBorder="1" applyAlignment="1">
      <alignment horizontal="left" wrapText="1"/>
    </xf>
    <xf numFmtId="167" fontId="9" fillId="2" borderId="5" xfId="0" applyNumberFormat="1" applyFont="1" applyFill="1" applyBorder="1" applyAlignment="1">
      <alignment horizontal="right" wrapText="1"/>
    </xf>
    <xf numFmtId="0" fontId="11" fillId="0" borderId="0" xfId="0" applyFont="1" applyAlignment="1">
      <alignment vertical="center" wrapText="1"/>
    </xf>
    <xf numFmtId="0" fontId="2" fillId="2" borderId="11" xfId="0" applyFont="1" applyFill="1" applyBorder="1" applyAlignment="1">
      <alignment wrapText="1"/>
    </xf>
    <xf numFmtId="165" fontId="2" fillId="3" borderId="11" xfId="0" applyNumberFormat="1" applyFont="1" applyFill="1" applyBorder="1" applyAlignment="1">
      <alignment horizontal="right" wrapText="1"/>
    </xf>
    <xf numFmtId="165" fontId="2" fillId="2" borderId="11" xfId="0" applyNumberFormat="1" applyFont="1" applyFill="1" applyBorder="1" applyAlignment="1">
      <alignment horizontal="right" wrapText="1"/>
    </xf>
    <xf numFmtId="166" fontId="2" fillId="2" borderId="11" xfId="0" applyNumberFormat="1" applyFont="1" applyFill="1" applyBorder="1" applyAlignment="1">
      <alignment horizontal="right" wrapText="1"/>
    </xf>
    <xf numFmtId="0" fontId="9" fillId="2" borderId="12" xfId="0" applyFont="1" applyFill="1" applyBorder="1" applyAlignment="1">
      <alignment wrapText="1"/>
    </xf>
    <xf numFmtId="165" fontId="9" fillId="3" borderId="12" xfId="0" applyNumberFormat="1" applyFont="1" applyFill="1" applyBorder="1" applyAlignment="1">
      <alignment horizontal="right" wrapText="1"/>
    </xf>
    <xf numFmtId="165" fontId="9" fillId="2" borderId="12" xfId="0" applyNumberFormat="1" applyFont="1" applyFill="1" applyBorder="1" applyAlignment="1">
      <alignment horizontal="right" wrapText="1"/>
    </xf>
    <xf numFmtId="166" fontId="9" fillId="2" borderId="12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wrapText="1"/>
    </xf>
    <xf numFmtId="170" fontId="2" fillId="3" borderId="3" xfId="0" applyNumberFormat="1" applyFont="1" applyFill="1" applyBorder="1" applyAlignment="1">
      <alignment horizontal="right" vertical="top" wrapText="1"/>
    </xf>
    <xf numFmtId="170" fontId="2" fillId="2" borderId="3" xfId="0" applyNumberFormat="1" applyFont="1" applyFill="1" applyBorder="1" applyAlignment="1">
      <alignment horizontal="right" vertical="top" wrapText="1"/>
    </xf>
    <xf numFmtId="170" fontId="2" fillId="2" borderId="0" xfId="0" applyNumberFormat="1" applyFont="1" applyFill="1" applyAlignment="1">
      <alignment horizontal="right" wrapText="1"/>
    </xf>
    <xf numFmtId="0" fontId="2" fillId="2" borderId="1" xfId="0" applyFont="1" applyFill="1" applyBorder="1" applyAlignment="1">
      <alignment horizontal="left" wrapText="1"/>
    </xf>
    <xf numFmtId="170" fontId="2" fillId="2" borderId="1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wrapText="1"/>
    </xf>
    <xf numFmtId="0" fontId="9" fillId="2" borderId="1" xfId="0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 wrapText="1"/>
    </xf>
    <xf numFmtId="0" fontId="2" fillId="2" borderId="13" xfId="0" applyFont="1" applyFill="1" applyBorder="1" applyAlignment="1">
      <alignment horizontal="left" wrapText="1"/>
    </xf>
    <xf numFmtId="170" fontId="2" fillId="2" borderId="13" xfId="0" applyNumberFormat="1" applyFont="1" applyFill="1" applyBorder="1" applyAlignment="1">
      <alignment horizontal="right" wrapText="1"/>
    </xf>
    <xf numFmtId="170" fontId="2" fillId="2" borderId="4" xfId="0" applyNumberFormat="1" applyFont="1" applyFill="1" applyBorder="1" applyAlignment="1">
      <alignment horizontal="right" wrapText="1"/>
    </xf>
    <xf numFmtId="0" fontId="9" fillId="2" borderId="5" xfId="0" applyFont="1" applyFill="1" applyBorder="1" applyAlignment="1">
      <alignment horizontal="left" wrapText="1"/>
    </xf>
    <xf numFmtId="170" fontId="9" fillId="2" borderId="5" xfId="0" applyNumberFormat="1" applyFont="1" applyFill="1" applyBorder="1" applyAlignment="1">
      <alignment horizontal="right" wrapText="1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0" fillId="2" borderId="4" xfId="0" applyFont="1" applyFill="1" applyBorder="1" applyAlignment="1">
      <alignment horizontal="right" wrapText="1"/>
    </xf>
    <xf numFmtId="0" fontId="12" fillId="2" borderId="8" xfId="0" applyFont="1" applyFill="1" applyBorder="1" applyAlignment="1">
      <alignment wrapText="1"/>
    </xf>
    <xf numFmtId="0" fontId="2" fillId="3" borderId="3" xfId="0" applyFont="1" applyFill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7" xfId="0" applyFont="1" applyFill="1" applyBorder="1" applyAlignment="1">
      <alignment wrapText="1"/>
    </xf>
    <xf numFmtId="0" fontId="9" fillId="0" borderId="7" xfId="0" applyFont="1" applyBorder="1" applyAlignment="1">
      <alignment horizontal="right" vertical="top" wrapText="1"/>
    </xf>
    <xf numFmtId="0" fontId="10" fillId="2" borderId="7" xfId="0" applyFont="1" applyFill="1" applyBorder="1" applyAlignment="1">
      <alignment wrapText="1"/>
    </xf>
    <xf numFmtId="0" fontId="10" fillId="2" borderId="7" xfId="0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right" wrapText="1"/>
    </xf>
    <xf numFmtId="171" fontId="2" fillId="2" borderId="3" xfId="0" applyNumberFormat="1" applyFont="1" applyFill="1" applyBorder="1" applyAlignment="1">
      <alignment horizontal="right" wrapText="1"/>
    </xf>
    <xf numFmtId="171" fontId="2" fillId="3" borderId="3" xfId="0" applyNumberFormat="1" applyFont="1" applyFill="1" applyBorder="1" applyAlignment="1">
      <alignment horizontal="right" wrapText="1"/>
    </xf>
    <xf numFmtId="0" fontId="2" fillId="2" borderId="15" xfId="0" applyFont="1" applyFill="1" applyBorder="1" applyAlignment="1">
      <alignment horizontal="left" wrapText="1" indent="2"/>
    </xf>
    <xf numFmtId="171" fontId="2" fillId="2" borderId="15" xfId="0" applyNumberFormat="1" applyFont="1" applyFill="1" applyBorder="1" applyAlignment="1">
      <alignment horizontal="right" wrapText="1"/>
    </xf>
    <xf numFmtId="171" fontId="2" fillId="3" borderId="15" xfId="0" applyNumberFormat="1" applyFont="1" applyFill="1" applyBorder="1" applyAlignment="1">
      <alignment horizontal="right" wrapText="1"/>
    </xf>
    <xf numFmtId="0" fontId="9" fillId="2" borderId="16" xfId="0" applyFont="1" applyFill="1" applyBorder="1" applyAlignment="1">
      <alignment wrapText="1"/>
    </xf>
    <xf numFmtId="171" fontId="9" fillId="2" borderId="16" xfId="0" applyNumberFormat="1" applyFont="1" applyFill="1" applyBorder="1" applyAlignment="1">
      <alignment horizontal="right" wrapText="1"/>
    </xf>
    <xf numFmtId="171" fontId="9" fillId="3" borderId="16" xfId="0" applyNumberFormat="1" applyFont="1" applyFill="1" applyBorder="1" applyAlignment="1">
      <alignment horizontal="right" wrapText="1"/>
    </xf>
    <xf numFmtId="171" fontId="2" fillId="3" borderId="1" xfId="0" applyNumberFormat="1" applyFont="1" applyFill="1" applyBorder="1" applyAlignment="1">
      <alignment horizontal="right" wrapText="1"/>
    </xf>
    <xf numFmtId="171" fontId="9" fillId="2" borderId="3" xfId="0" applyNumberFormat="1" applyFont="1" applyFill="1" applyBorder="1" applyAlignment="1">
      <alignment horizontal="right" wrapText="1"/>
    </xf>
    <xf numFmtId="171" fontId="9" fillId="3" borderId="3" xfId="0" applyNumberFormat="1" applyFont="1" applyFill="1" applyBorder="1" applyAlignment="1">
      <alignment horizontal="right" wrapText="1"/>
    </xf>
    <xf numFmtId="171" fontId="2" fillId="2" borderId="4" xfId="0" applyNumberFormat="1" applyFont="1" applyFill="1" applyBorder="1" applyAlignment="1">
      <alignment horizontal="right" wrapText="1"/>
    </xf>
    <xf numFmtId="171" fontId="2" fillId="3" borderId="4" xfId="0" applyNumberFormat="1" applyFont="1" applyFill="1" applyBorder="1" applyAlignment="1">
      <alignment horizontal="right" wrapText="1"/>
    </xf>
    <xf numFmtId="171" fontId="9" fillId="2" borderId="8" xfId="0" applyNumberFormat="1" applyFont="1" applyFill="1" applyBorder="1" applyAlignment="1">
      <alignment horizontal="right" wrapText="1"/>
    </xf>
    <xf numFmtId="171" fontId="9" fillId="3" borderId="8" xfId="0" applyNumberFormat="1" applyFont="1" applyFill="1" applyBorder="1" applyAlignment="1">
      <alignment horizontal="right" wrapText="1"/>
    </xf>
    <xf numFmtId="0" fontId="10" fillId="2" borderId="4" xfId="0" applyFont="1" applyFill="1" applyBorder="1" applyAlignment="1">
      <alignment horizontal="left" wrapText="1"/>
    </xf>
    <xf numFmtId="172" fontId="10" fillId="3" borderId="4" xfId="0" applyNumberFormat="1" applyFont="1" applyFill="1" applyBorder="1" applyAlignment="1">
      <alignment horizontal="right" wrapText="1"/>
    </xf>
    <xf numFmtId="0" fontId="9" fillId="2" borderId="8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right" wrapText="1"/>
    </xf>
    <xf numFmtId="0" fontId="2" fillId="3" borderId="8" xfId="0" applyFont="1" applyFill="1" applyBorder="1" applyAlignment="1">
      <alignment horizontal="right" wrapText="1"/>
    </xf>
    <xf numFmtId="171" fontId="2" fillId="2" borderId="0" xfId="0" applyNumberFormat="1" applyFont="1" applyFill="1" applyAlignment="1">
      <alignment horizontal="right" wrapText="1"/>
    </xf>
    <xf numFmtId="171" fontId="2" fillId="3" borderId="0" xfId="0" applyNumberFormat="1" applyFont="1" applyFill="1" applyAlignment="1">
      <alignment horizontal="right" wrapText="1"/>
    </xf>
    <xf numFmtId="0" fontId="2" fillId="2" borderId="4" xfId="0" applyFont="1" applyFill="1" applyBorder="1" applyAlignment="1">
      <alignment horizontal="left" wrapText="1" indent="1"/>
    </xf>
    <xf numFmtId="0" fontId="2" fillId="3" borderId="4" xfId="0" applyFont="1" applyFill="1" applyBorder="1" applyAlignment="1">
      <alignment horizontal="right" wrapText="1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right" wrapText="1"/>
    </xf>
    <xf numFmtId="0" fontId="10" fillId="3" borderId="0" xfId="0" applyFont="1" applyFill="1" applyAlignment="1">
      <alignment horizontal="right" wrapText="1"/>
    </xf>
    <xf numFmtId="171" fontId="9" fillId="2" borderId="0" xfId="0" applyNumberFormat="1" applyFont="1" applyFill="1" applyAlignment="1">
      <alignment horizontal="right" wrapText="1"/>
    </xf>
    <xf numFmtId="171" fontId="9" fillId="3" borderId="0" xfId="0" applyNumberFormat="1" applyFont="1" applyFill="1" applyAlignment="1">
      <alignment horizontal="right" wrapText="1"/>
    </xf>
    <xf numFmtId="166" fontId="10" fillId="2" borderId="0" xfId="0" applyNumberFormat="1" applyFont="1" applyFill="1" applyAlignment="1">
      <alignment horizontal="right" wrapText="1"/>
    </xf>
    <xf numFmtId="172" fontId="10" fillId="3" borderId="0" xfId="0" applyNumberFormat="1" applyFont="1" applyFill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2" fillId="3" borderId="0" xfId="0" applyFont="1" applyFill="1" applyAlignment="1">
      <alignment horizontal="right" wrapText="1"/>
    </xf>
    <xf numFmtId="0" fontId="9" fillId="2" borderId="0" xfId="0" applyFont="1" applyFill="1" applyAlignment="1">
      <alignment horizontal="left" wrapText="1"/>
    </xf>
    <xf numFmtId="0" fontId="9" fillId="2" borderId="4" xfId="0" applyFont="1" applyFill="1" applyBorder="1" applyAlignment="1">
      <alignment wrapText="1"/>
    </xf>
    <xf numFmtId="0" fontId="2" fillId="2" borderId="8" xfId="0" applyFont="1" applyFill="1" applyBorder="1" applyAlignment="1">
      <alignment horizontal="left" wrapText="1"/>
    </xf>
    <xf numFmtId="171" fontId="2" fillId="0" borderId="8" xfId="0" applyNumberFormat="1" applyFont="1" applyBorder="1" applyAlignment="1">
      <alignment horizontal="right" wrapText="1"/>
    </xf>
    <xf numFmtId="171" fontId="2" fillId="3" borderId="8" xfId="0" applyNumberFormat="1" applyFont="1" applyFill="1" applyBorder="1" applyAlignment="1">
      <alignment horizontal="right" wrapText="1"/>
    </xf>
    <xf numFmtId="171" fontId="2" fillId="0" borderId="1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168" fontId="2" fillId="0" borderId="8" xfId="0" applyNumberFormat="1" applyFont="1" applyBorder="1" applyAlignment="1">
      <alignment horizontal="right" wrapText="1"/>
    </xf>
    <xf numFmtId="168" fontId="2" fillId="3" borderId="8" xfId="0" applyNumberFormat="1" applyFont="1" applyFill="1" applyBorder="1" applyAlignment="1">
      <alignment horizontal="right" wrapText="1"/>
    </xf>
    <xf numFmtId="168" fontId="2" fillId="0" borderId="1" xfId="0" applyNumberFormat="1" applyFont="1" applyBorder="1" applyAlignment="1">
      <alignment horizontal="right" wrapText="1"/>
    </xf>
    <xf numFmtId="168" fontId="2" fillId="3" borderId="1" xfId="0" applyNumberFormat="1" applyFont="1" applyFill="1" applyBorder="1" applyAlignment="1">
      <alignment horizontal="right" wrapText="1"/>
    </xf>
    <xf numFmtId="0" fontId="15" fillId="0" borderId="17" xfId="0" applyFont="1" applyBorder="1" applyAlignment="1">
      <alignment wrapText="1"/>
    </xf>
    <xf numFmtId="0" fontId="11" fillId="0" borderId="7" xfId="0" applyFont="1" applyBorder="1" applyAlignment="1">
      <alignment wrapText="1"/>
    </xf>
    <xf numFmtId="171" fontId="2" fillId="3" borderId="7" xfId="0" applyNumberFormat="1" applyFont="1" applyFill="1" applyBorder="1" applyAlignment="1">
      <alignment horizontal="right" wrapText="1"/>
    </xf>
    <xf numFmtId="0" fontId="11" fillId="0" borderId="11" xfId="0" applyFont="1" applyBorder="1" applyAlignment="1">
      <alignment wrapText="1"/>
    </xf>
    <xf numFmtId="171" fontId="2" fillId="2" borderId="11" xfId="0" applyNumberFormat="1" applyFont="1" applyFill="1" applyBorder="1" applyAlignment="1">
      <alignment horizontal="right" wrapText="1"/>
    </xf>
    <xf numFmtId="171" fontId="2" fillId="3" borderId="11" xfId="0" applyNumberFormat="1" applyFont="1" applyFill="1" applyBorder="1" applyAlignment="1">
      <alignment horizontal="right" wrapText="1"/>
    </xf>
    <xf numFmtId="0" fontId="15" fillId="0" borderId="18" xfId="0" applyFont="1" applyBorder="1" applyAlignment="1">
      <alignment wrapText="1"/>
    </xf>
    <xf numFmtId="171" fontId="9" fillId="2" borderId="18" xfId="0" applyNumberFormat="1" applyFont="1" applyFill="1" applyBorder="1" applyAlignment="1">
      <alignment horizontal="right" wrapText="1"/>
    </xf>
    <xf numFmtId="171" fontId="9" fillId="3" borderId="18" xfId="0" applyNumberFormat="1" applyFont="1" applyFill="1" applyBorder="1" applyAlignment="1">
      <alignment horizontal="right" wrapText="1"/>
    </xf>
    <xf numFmtId="0" fontId="2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1" xfId="0" applyFont="1" applyBorder="1" applyAlignment="1">
      <alignment horizontal="left" wrapText="1"/>
    </xf>
    <xf numFmtId="171" fontId="9" fillId="2" borderId="12" xfId="0" applyNumberFormat="1" applyFont="1" applyFill="1" applyBorder="1" applyAlignment="1">
      <alignment horizontal="right" wrapText="1"/>
    </xf>
    <xf numFmtId="171" fontId="9" fillId="3" borderId="12" xfId="0" applyNumberFormat="1" applyFont="1" applyFill="1" applyBorder="1" applyAlignment="1">
      <alignment horizontal="right" wrapText="1"/>
    </xf>
    <xf numFmtId="0" fontId="9" fillId="0" borderId="0" xfId="0" applyFont="1" applyAlignment="1">
      <alignment horizontal="left" wrapText="1"/>
    </xf>
    <xf numFmtId="171" fontId="2" fillId="3" borderId="12" xfId="0" applyNumberFormat="1" applyFont="1" applyFill="1" applyBorder="1" applyAlignment="1">
      <alignment horizontal="right" wrapText="1"/>
    </xf>
    <xf numFmtId="0" fontId="9" fillId="0" borderId="11" xfId="0" applyFont="1" applyBorder="1" applyAlignment="1">
      <alignment wrapText="1"/>
    </xf>
    <xf numFmtId="0" fontId="2" fillId="2" borderId="11" xfId="0" applyFont="1" applyFill="1" applyBorder="1" applyAlignment="1">
      <alignment horizontal="right" wrapText="1"/>
    </xf>
    <xf numFmtId="0" fontId="2" fillId="3" borderId="11" xfId="0" applyFont="1" applyFill="1" applyBorder="1" applyAlignment="1">
      <alignment horizontal="right" wrapText="1"/>
    </xf>
    <xf numFmtId="0" fontId="9" fillId="0" borderId="18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2" borderId="7" xfId="0" applyFont="1" applyFill="1" applyBorder="1" applyAlignment="1">
      <alignment horizontal="right" wrapText="1"/>
    </xf>
    <xf numFmtId="0" fontId="9" fillId="3" borderId="7" xfId="0" applyFont="1" applyFill="1" applyBorder="1" applyAlignment="1">
      <alignment horizontal="right" wrapText="1"/>
    </xf>
    <xf numFmtId="0" fontId="9" fillId="0" borderId="0" xfId="0" applyFont="1" applyAlignment="1">
      <alignment wrapText="1"/>
    </xf>
    <xf numFmtId="0" fontId="9" fillId="0" borderId="12" xfId="0" applyFont="1" applyBorder="1" applyAlignment="1">
      <alignment horizontal="left" wrapText="1"/>
    </xf>
    <xf numFmtId="0" fontId="9" fillId="0" borderId="18" xfId="0" applyFont="1" applyBorder="1" applyAlignment="1">
      <alignment wrapText="1"/>
    </xf>
    <xf numFmtId="0" fontId="11" fillId="0" borderId="17" xfId="0" applyFont="1" applyBorder="1" applyAlignment="1">
      <alignment wrapText="1"/>
    </xf>
    <xf numFmtId="171" fontId="2" fillId="3" borderId="17" xfId="0" applyNumberFormat="1" applyFont="1" applyFill="1" applyBorder="1" applyAlignment="1">
      <alignment horizontal="right" vertical="top" wrapText="1"/>
    </xf>
    <xf numFmtId="0" fontId="15" fillId="0" borderId="19" xfId="0" applyFont="1" applyBorder="1" applyAlignment="1">
      <alignment wrapText="1"/>
    </xf>
    <xf numFmtId="171" fontId="9" fillId="3" borderId="19" xfId="0" applyNumberFormat="1" applyFont="1" applyFill="1" applyBorder="1" applyAlignment="1">
      <alignment horizontal="right" wrapText="1"/>
    </xf>
    <xf numFmtId="0" fontId="2" fillId="3" borderId="7" xfId="0" applyFont="1" applyFill="1" applyBorder="1" applyAlignment="1">
      <alignment horizontal="right" wrapText="1"/>
    </xf>
    <xf numFmtId="0" fontId="15" fillId="0" borderId="12" xfId="0" applyFont="1" applyBorder="1" applyAlignment="1">
      <alignment wrapText="1"/>
    </xf>
    <xf numFmtId="171" fontId="2" fillId="3" borderId="11" xfId="0" applyNumberFormat="1" applyFont="1" applyFill="1" applyBorder="1" applyAlignment="1">
      <alignment horizontal="right" vertical="top" wrapText="1"/>
    </xf>
    <xf numFmtId="0" fontId="9" fillId="0" borderId="7" xfId="0" applyFont="1" applyBorder="1" applyAlignment="1">
      <alignment horizontal="right" wrapText="1"/>
    </xf>
    <xf numFmtId="0" fontId="2" fillId="0" borderId="0" xfId="0" applyFont="1" applyAlignment="1">
      <alignment horizontal="left" wrapText="1" indent="2"/>
    </xf>
    <xf numFmtId="0" fontId="2" fillId="0" borderId="11" xfId="0" applyFont="1" applyBorder="1" applyAlignment="1">
      <alignment horizontal="left" wrapText="1" indent="2"/>
    </xf>
    <xf numFmtId="171" fontId="9" fillId="2" borderId="5" xfId="0" applyNumberFormat="1" applyFont="1" applyFill="1" applyBorder="1" applyAlignment="1">
      <alignment horizontal="right" wrapText="1"/>
    </xf>
    <xf numFmtId="171" fontId="9" fillId="3" borderId="5" xfId="0" applyNumberFormat="1" applyFont="1" applyFill="1" applyBorder="1" applyAlignment="1">
      <alignment horizontal="right" wrapText="1"/>
    </xf>
    <xf numFmtId="0" fontId="2" fillId="0" borderId="7" xfId="0" applyFont="1" applyBorder="1" applyAlignment="1">
      <alignment horizontal="left" wrapText="1"/>
    </xf>
    <xf numFmtId="0" fontId="2" fillId="0" borderId="1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9" fillId="0" borderId="17" xfId="0" applyFont="1" applyBorder="1" applyAlignment="1">
      <alignment horizontal="left" wrapText="1"/>
    </xf>
    <xf numFmtId="171" fontId="9" fillId="2" borderId="14" xfId="0" applyNumberFormat="1" applyFont="1" applyFill="1" applyBorder="1" applyAlignment="1">
      <alignment horizontal="right" wrapText="1"/>
    </xf>
    <xf numFmtId="171" fontId="9" fillId="3" borderId="14" xfId="0" applyNumberFormat="1" applyFont="1" applyFill="1" applyBorder="1" applyAlignment="1">
      <alignment horizontal="right" wrapText="1"/>
    </xf>
    <xf numFmtId="171" fontId="2" fillId="2" borderId="13" xfId="0" applyNumberFormat="1" applyFont="1" applyFill="1" applyBorder="1" applyAlignment="1">
      <alignment horizontal="right" wrapText="1"/>
    </xf>
    <xf numFmtId="171" fontId="2" fillId="3" borderId="13" xfId="0" applyNumberFormat="1" applyFont="1" applyFill="1" applyBorder="1" applyAlignment="1">
      <alignment horizontal="right" wrapText="1"/>
    </xf>
    <xf numFmtId="0" fontId="2" fillId="2" borderId="0" xfId="0" applyFont="1" applyFill="1" applyAlignment="1">
      <alignment horizontal="left" wrapText="1" indent="1"/>
    </xf>
    <xf numFmtId="0" fontId="11" fillId="0" borderId="20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15" fillId="0" borderId="0" xfId="0" applyFont="1" applyAlignment="1">
      <alignment wrapText="1"/>
    </xf>
    <xf numFmtId="0" fontId="9" fillId="3" borderId="11" xfId="0" applyFont="1" applyFill="1" applyBorder="1" applyAlignment="1">
      <alignment horizontal="right" wrapText="1"/>
    </xf>
    <xf numFmtId="0" fontId="15" fillId="0" borderId="21" xfId="0" applyFont="1" applyBorder="1" applyAlignment="1">
      <alignment wrapText="1"/>
    </xf>
    <xf numFmtId="171" fontId="9" fillId="3" borderId="21" xfId="0" applyNumberFormat="1" applyFont="1" applyFill="1" applyBorder="1" applyAlignment="1">
      <alignment horizontal="right" wrapText="1"/>
    </xf>
    <xf numFmtId="0" fontId="15" fillId="0" borderId="11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21" fillId="2" borderId="0" xfId="0" applyFont="1" applyFill="1" applyAlignment="1">
      <alignment vertical="top" wrapText="1"/>
    </xf>
    <xf numFmtId="0" fontId="9" fillId="2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right" wrapText="1"/>
    </xf>
    <xf numFmtId="0" fontId="11" fillId="0" borderId="0" xfId="0" applyFont="1"/>
    <xf numFmtId="0" fontId="23" fillId="0" borderId="0" xfId="0" applyFont="1"/>
    <xf numFmtId="0" fontId="9" fillId="0" borderId="5" xfId="0" applyFont="1" applyBorder="1" applyAlignment="1">
      <alignment wrapText="1"/>
    </xf>
    <xf numFmtId="164" fontId="2" fillId="3" borderId="11" xfId="1" applyFont="1" applyFill="1" applyBorder="1" applyAlignment="1">
      <alignment horizontal="right" wrapText="1"/>
    </xf>
    <xf numFmtId="164" fontId="2" fillId="2" borderId="0" xfId="1" applyFont="1" applyFill="1" applyAlignment="1">
      <alignment horizontal="right" wrapText="1"/>
    </xf>
    <xf numFmtId="164" fontId="2" fillId="3" borderId="0" xfId="1" applyFont="1" applyFill="1" applyAlignment="1">
      <alignment horizontal="right" wrapText="1"/>
    </xf>
    <xf numFmtId="164" fontId="2" fillId="2" borderId="4" xfId="1" applyFont="1" applyFill="1" applyBorder="1" applyAlignment="1">
      <alignment horizontal="right" wrapText="1"/>
    </xf>
    <xf numFmtId="9" fontId="10" fillId="2" borderId="4" xfId="2" applyFont="1" applyFill="1" applyBorder="1" applyAlignment="1">
      <alignment horizontal="right" wrapText="1"/>
    </xf>
    <xf numFmtId="9" fontId="10" fillId="3" borderId="4" xfId="2" applyFont="1" applyFill="1" applyBorder="1" applyAlignment="1">
      <alignment horizontal="right" wrapText="1"/>
    </xf>
    <xf numFmtId="0" fontId="9" fillId="0" borderId="7" xfId="0" applyFont="1" applyFill="1" applyBorder="1" applyAlignment="1">
      <alignment horizontal="right" wrapText="1"/>
    </xf>
    <xf numFmtId="0" fontId="9" fillId="0" borderId="0" xfId="0" applyFont="1" applyFill="1" applyAlignment="1">
      <alignment horizontal="right" wrapText="1"/>
    </xf>
    <xf numFmtId="0" fontId="2" fillId="0" borderId="7" xfId="0" applyFont="1" applyFill="1" applyBorder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2" fillId="0" borderId="17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9" fillId="0" borderId="12" xfId="0" applyFont="1" applyFill="1" applyBorder="1" applyAlignment="1">
      <alignment horizontal="right" wrapText="1"/>
    </xf>
    <xf numFmtId="0" fontId="9" fillId="0" borderId="11" xfId="0" applyFont="1" applyFill="1" applyBorder="1" applyAlignment="1">
      <alignment horizontal="right" wrapText="1"/>
    </xf>
    <xf numFmtId="0" fontId="2" fillId="0" borderId="12" xfId="0" applyFont="1" applyFill="1" applyBorder="1" applyAlignment="1">
      <alignment horizontal="right" wrapText="1"/>
    </xf>
    <xf numFmtId="0" fontId="2" fillId="0" borderId="11" xfId="0" applyFont="1" applyFill="1" applyBorder="1" applyAlignment="1">
      <alignment horizontal="right" wrapText="1"/>
    </xf>
    <xf numFmtId="171" fontId="13" fillId="3" borderId="0" xfId="0" applyNumberFormat="1" applyFont="1" applyFill="1" applyAlignment="1">
      <alignment horizontal="righ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wrapText="1" indent="2"/>
    </xf>
    <xf numFmtId="0" fontId="2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12" fillId="2" borderId="8" xfId="0" applyFont="1" applyFill="1" applyBorder="1" applyAlignment="1">
      <alignment horizontal="right" wrapText="1"/>
    </xf>
    <xf numFmtId="169" fontId="2" fillId="3" borderId="3" xfId="0" applyNumberFormat="1" applyFont="1" applyFill="1" applyBorder="1" applyAlignment="1">
      <alignment horizontal="right" wrapText="1"/>
    </xf>
    <xf numFmtId="169" fontId="2" fillId="3" borderId="4" xfId="0" applyNumberFormat="1" applyFont="1" applyFill="1" applyBorder="1" applyAlignment="1">
      <alignment horizontal="right" wrapText="1"/>
    </xf>
    <xf numFmtId="169" fontId="9" fillId="3" borderId="5" xfId="0" applyNumberFormat="1" applyFont="1" applyFill="1" applyBorder="1" applyAlignment="1">
      <alignment horizontal="right" wrapText="1"/>
    </xf>
    <xf numFmtId="169" fontId="2" fillId="3" borderId="0" xfId="0" applyNumberFormat="1" applyFont="1" applyFill="1" applyAlignment="1">
      <alignment horizontal="right" wrapText="1"/>
    </xf>
    <xf numFmtId="170" fontId="9" fillId="3" borderId="6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170" fontId="2" fillId="3" borderId="0" xfId="0" applyNumberFormat="1" applyFont="1" applyFill="1" applyAlignment="1">
      <alignment horizontal="right" wrapText="1"/>
    </xf>
    <xf numFmtId="170" fontId="2" fillId="3" borderId="1" xfId="0" applyNumberFormat="1" applyFont="1" applyFill="1" applyBorder="1" applyAlignment="1">
      <alignment horizontal="right" wrapText="1"/>
    </xf>
    <xf numFmtId="170" fontId="2" fillId="3" borderId="4" xfId="0" applyNumberFormat="1" applyFont="1" applyFill="1" applyBorder="1" applyAlignment="1">
      <alignment horizontal="right" wrapText="1"/>
    </xf>
    <xf numFmtId="170" fontId="2" fillId="3" borderId="13" xfId="0" applyNumberFormat="1" applyFont="1" applyFill="1" applyBorder="1" applyAlignment="1">
      <alignment horizontal="right" wrapText="1"/>
    </xf>
    <xf numFmtId="170" fontId="9" fillId="3" borderId="5" xfId="0" applyNumberFormat="1" applyFont="1" applyFill="1" applyBorder="1" applyAlignment="1">
      <alignment horizontal="right" wrapText="1"/>
    </xf>
    <xf numFmtId="169" fontId="2" fillId="2" borderId="3" xfId="0" applyNumberFormat="1" applyFont="1" applyFill="1" applyBorder="1" applyAlignment="1">
      <alignment horizontal="right" wrapText="1"/>
    </xf>
    <xf numFmtId="169" fontId="2" fillId="2" borderId="4" xfId="0" applyNumberFormat="1" applyFont="1" applyFill="1" applyBorder="1" applyAlignment="1">
      <alignment horizontal="right" wrapText="1"/>
    </xf>
    <xf numFmtId="169" fontId="9" fillId="2" borderId="6" xfId="0" applyNumberFormat="1" applyFont="1" applyFill="1" applyBorder="1" applyAlignment="1">
      <alignment horizontal="right" wrapText="1"/>
    </xf>
    <xf numFmtId="169" fontId="2" fillId="0" borderId="0" xfId="0" applyNumberFormat="1" applyFont="1" applyAlignment="1">
      <alignment horizontal="right" wrapText="1"/>
    </xf>
    <xf numFmtId="169" fontId="2" fillId="0" borderId="4" xfId="0" applyNumberFormat="1" applyFont="1" applyBorder="1" applyAlignment="1">
      <alignment horizontal="right" wrapText="1"/>
    </xf>
    <xf numFmtId="169" fontId="9" fillId="2" borderId="5" xfId="0" applyNumberFormat="1" applyFont="1" applyFill="1" applyBorder="1" applyAlignment="1">
      <alignment horizontal="right" wrapText="1"/>
    </xf>
    <xf numFmtId="165" fontId="11" fillId="0" borderId="0" xfId="0" applyNumberFormat="1" applyFont="1" applyAlignment="1">
      <alignment horizontal="right" vertical="center" wrapText="1"/>
    </xf>
    <xf numFmtId="167" fontId="11" fillId="0" borderId="0" xfId="0" applyNumberFormat="1" applyFont="1" applyAlignment="1">
      <alignment horizontal="right" vertical="center" wrapText="1"/>
    </xf>
    <xf numFmtId="173" fontId="2" fillId="0" borderId="4" xfId="0" applyNumberFormat="1" applyFont="1" applyBorder="1" applyAlignment="1">
      <alignment horizontal="right" wrapText="1"/>
    </xf>
    <xf numFmtId="173" fontId="9" fillId="0" borderId="8" xfId="0" applyNumberFormat="1" applyFont="1" applyBorder="1" applyAlignment="1">
      <alignment horizontal="right" wrapText="1"/>
    </xf>
    <xf numFmtId="0" fontId="11" fillId="0" borderId="0" xfId="0" applyFont="1" applyAlignment="1">
      <alignment horizontal="right"/>
    </xf>
    <xf numFmtId="0" fontId="11" fillId="0" borderId="7" xfId="0" applyFont="1" applyBorder="1" applyAlignment="1">
      <alignment horizontal="right" wrapText="1"/>
    </xf>
    <xf numFmtId="0" fontId="2" fillId="2" borderId="7" xfId="0" applyFont="1" applyFill="1" applyBorder="1" applyAlignment="1">
      <alignment horizontal="right" wrapText="1"/>
    </xf>
    <xf numFmtId="171" fontId="11" fillId="0" borderId="7" xfId="0" applyNumberFormat="1" applyFont="1" applyBorder="1" applyAlignment="1">
      <alignment horizontal="right" wrapText="1"/>
    </xf>
    <xf numFmtId="171" fontId="11" fillId="0" borderId="0" xfId="0" applyNumberFormat="1" applyFont="1" applyAlignment="1">
      <alignment horizontal="right" wrapText="1"/>
    </xf>
    <xf numFmtId="171" fontId="11" fillId="0" borderId="17" xfId="0" applyNumberFormat="1" applyFont="1" applyBorder="1" applyAlignment="1">
      <alignment horizontal="right" wrapText="1"/>
    </xf>
    <xf numFmtId="171" fontId="15" fillId="0" borderId="19" xfId="0" applyNumberFormat="1" applyFont="1" applyBorder="1" applyAlignment="1">
      <alignment horizontal="right" wrapText="1"/>
    </xf>
    <xf numFmtId="164" fontId="11" fillId="0" borderId="11" xfId="1" applyFont="1" applyBorder="1" applyAlignment="1">
      <alignment horizontal="right" wrapText="1"/>
    </xf>
    <xf numFmtId="171" fontId="15" fillId="0" borderId="12" xfId="0" applyNumberFormat="1" applyFont="1" applyBorder="1" applyAlignment="1">
      <alignment horizontal="right" wrapText="1"/>
    </xf>
    <xf numFmtId="0" fontId="11" fillId="0" borderId="0" xfId="0" applyFont="1" applyAlignment="1">
      <alignment horizontal="right" wrapText="1"/>
    </xf>
    <xf numFmtId="171" fontId="11" fillId="0" borderId="11" xfId="0" applyNumberFormat="1" applyFont="1" applyBorder="1" applyAlignment="1">
      <alignment horizontal="right" wrapText="1"/>
    </xf>
    <xf numFmtId="171" fontId="11" fillId="0" borderId="18" xfId="0" applyNumberFormat="1" applyFont="1" applyBorder="1" applyAlignment="1">
      <alignment horizontal="right" wrapText="1"/>
    </xf>
    <xf numFmtId="0" fontId="11" fillId="0" borderId="17" xfId="0" applyFont="1" applyBorder="1" applyAlignment="1">
      <alignment horizontal="right" wrapText="1"/>
    </xf>
    <xf numFmtId="171" fontId="15" fillId="0" borderId="18" xfId="0" applyNumberFormat="1" applyFont="1" applyBorder="1" applyAlignment="1">
      <alignment horizontal="right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right" vertical="top" wrapText="1"/>
    </xf>
    <xf numFmtId="0" fontId="9" fillId="0" borderId="17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171" fontId="9" fillId="2" borderId="21" xfId="0" applyNumberFormat="1" applyFont="1" applyFill="1" applyBorder="1" applyAlignment="1">
      <alignment horizontal="right" wrapText="1"/>
    </xf>
    <xf numFmtId="0" fontId="2" fillId="2" borderId="12" xfId="0" applyFont="1" applyFill="1" applyBorder="1" applyAlignment="1">
      <alignment horizontal="right" wrapText="1"/>
    </xf>
    <xf numFmtId="0" fontId="9" fillId="2" borderId="11" xfId="0" applyFont="1" applyFill="1" applyBorder="1" applyAlignment="1">
      <alignment horizontal="right" wrapText="1"/>
    </xf>
    <xf numFmtId="171" fontId="2" fillId="2" borderId="12" xfId="0" applyNumberFormat="1" applyFont="1" applyFill="1" applyBorder="1" applyAlignment="1">
      <alignment horizontal="right" wrapText="1"/>
    </xf>
    <xf numFmtId="0" fontId="17" fillId="0" borderId="11" xfId="0" applyFont="1" applyFill="1" applyBorder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0" fillId="4" borderId="0" xfId="0" applyFill="1"/>
    <xf numFmtId="171" fontId="2" fillId="4" borderId="0" xfId="0" applyNumberFormat="1" applyFont="1" applyFill="1" applyAlignment="1">
      <alignment horizontal="right" wrapText="1"/>
    </xf>
    <xf numFmtId="9" fontId="2" fillId="2" borderId="4" xfId="0" applyNumberFormat="1" applyFont="1" applyFill="1" applyBorder="1" applyAlignment="1">
      <alignment horizontal="right" wrapText="1"/>
    </xf>
    <xf numFmtId="166" fontId="2" fillId="2" borderId="0" xfId="0" applyNumberFormat="1" applyFont="1" applyFill="1" applyAlignment="1">
      <alignment horizontal="right" wrapText="1"/>
    </xf>
    <xf numFmtId="0" fontId="15" fillId="0" borderId="18" xfId="0" applyFont="1" applyBorder="1" applyAlignment="1">
      <alignment horizontal="left" wrapText="1"/>
    </xf>
    <xf numFmtId="171" fontId="9" fillId="4" borderId="0" xfId="0" applyNumberFormat="1" applyFont="1" applyFill="1" applyAlignment="1">
      <alignment horizontal="right" wrapText="1"/>
    </xf>
    <xf numFmtId="0" fontId="2" fillId="4" borderId="11" xfId="0" applyFont="1" applyFill="1" applyBorder="1" applyAlignment="1">
      <alignment horizontal="right" wrapText="1"/>
    </xf>
    <xf numFmtId="171" fontId="9" fillId="4" borderId="12" xfId="0" applyNumberFormat="1" applyFont="1" applyFill="1" applyBorder="1" applyAlignment="1">
      <alignment horizontal="right" wrapText="1"/>
    </xf>
    <xf numFmtId="0" fontId="2" fillId="4" borderId="0" xfId="0" applyFont="1" applyFill="1" applyAlignment="1">
      <alignment horizontal="right" wrapText="1"/>
    </xf>
    <xf numFmtId="171" fontId="9" fillId="4" borderId="21" xfId="0" applyNumberFormat="1" applyFont="1" applyFill="1" applyBorder="1" applyAlignment="1">
      <alignment horizontal="right" wrapText="1"/>
    </xf>
    <xf numFmtId="0" fontId="2" fillId="4" borderId="12" xfId="0" applyFont="1" applyFill="1" applyBorder="1" applyAlignment="1">
      <alignment horizontal="right" wrapText="1"/>
    </xf>
    <xf numFmtId="0" fontId="9" fillId="4" borderId="11" xfId="0" applyFont="1" applyFill="1" applyBorder="1" applyAlignment="1">
      <alignment horizontal="right" wrapText="1"/>
    </xf>
    <xf numFmtId="175" fontId="9" fillId="3" borderId="2" xfId="0" applyNumberFormat="1" applyFont="1" applyFill="1" applyBorder="1" applyAlignment="1">
      <alignment horizontal="right" vertical="top" wrapText="1"/>
    </xf>
    <xf numFmtId="175" fontId="9" fillId="2" borderId="2" xfId="0" applyNumberFormat="1" applyFont="1" applyFill="1" applyBorder="1" applyAlignment="1">
      <alignment horizontal="right" vertical="top" wrapText="1"/>
    </xf>
    <xf numFmtId="0" fontId="0" fillId="0" borderId="0" xfId="0" applyBorder="1"/>
    <xf numFmtId="0" fontId="10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horizontal="right" wrapText="1"/>
    </xf>
    <xf numFmtId="0" fontId="0" fillId="0" borderId="0" xfId="0" applyBorder="1" applyAlignment="1">
      <alignment horizontal="right"/>
    </xf>
    <xf numFmtId="171" fontId="2" fillId="3" borderId="17" xfId="0" applyNumberFormat="1" applyFont="1" applyFill="1" applyBorder="1" applyAlignment="1">
      <alignment horizontal="right" wrapText="1"/>
    </xf>
    <xf numFmtId="171" fontId="2" fillId="4" borderId="12" xfId="0" applyNumberFormat="1" applyFont="1" applyFill="1" applyBorder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11" fillId="2" borderId="0" xfId="0" applyFont="1" applyFill="1" applyAlignment="1">
      <alignment wrapText="1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</cellXfs>
  <cellStyles count="4">
    <cellStyle name="Comma" xfId="1" builtinId="3"/>
    <cellStyle name="Normal" xfId="0" builtinId="0"/>
    <cellStyle name="Number" xfId="3" xr:uid="{ACDA2526-B351-48D1-A5E6-8802E160F28E}"/>
    <cellStyle name="Percent" xfId="2" builtinId="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10</xdr:row>
      <xdr:rowOff>0</xdr:rowOff>
    </xdr:from>
    <xdr:to>
      <xdr:col>0</xdr:col>
      <xdr:colOff>571500</xdr:colOff>
      <xdr:row>10</xdr:row>
      <xdr:rowOff>434575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74798E-0860-467E-81CD-F9EAC6A3F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71675"/>
          <a:ext cx="514350" cy="434575"/>
        </a:xfrm>
        <a:prstGeom prst="rect">
          <a:avLst/>
        </a:prstGeom>
      </xdr:spPr>
    </xdr:pic>
    <xdr:clientData/>
  </xdr:twoCellAnchor>
  <xdr:twoCellAnchor>
    <xdr:from>
      <xdr:col>0</xdr:col>
      <xdr:colOff>581025</xdr:colOff>
      <xdr:row>10</xdr:row>
      <xdr:rowOff>419100</xdr:rowOff>
    </xdr:from>
    <xdr:to>
      <xdr:col>1</xdr:col>
      <xdr:colOff>4286250</xdr:colOff>
      <xdr:row>10</xdr:row>
      <xdr:rowOff>419100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6CD9CBE-8DEA-4B1C-854B-3E8C3F939B50}"/>
            </a:ext>
          </a:extLst>
        </xdr:cNvPr>
        <xdr:cNvCxnSpPr/>
      </xdr:nvCxnSpPr>
      <xdr:spPr>
        <a:xfrm>
          <a:off x="581025" y="2390775"/>
          <a:ext cx="4314825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showGridLines="0" tabSelected="1" showRuler="0" zoomScaleNormal="100" zoomScaleSheetLayoutView="98" workbookViewId="0"/>
  </sheetViews>
  <sheetFormatPr defaultColWidth="13.7109375" defaultRowHeight="12.75" x14ac:dyDescent="0.2"/>
  <cols>
    <col min="1" max="1" width="9.140625" customWidth="1"/>
    <col min="2" max="2" width="70.42578125" customWidth="1"/>
    <col min="3" max="7" width="9.140625" customWidth="1"/>
    <col min="8" max="17" width="9.5703125" customWidth="1"/>
  </cols>
  <sheetData>
    <row r="1" spans="1:17" ht="14.1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4.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9.1" customHeight="1" x14ac:dyDescent="0.2">
      <c r="A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9.149999999999999" customHeight="1" x14ac:dyDescent="0.25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4.1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4.1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4.1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4.1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4.1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4.1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42.6" customHeight="1" x14ac:dyDescent="0.2">
      <c r="A11" s="2"/>
      <c r="B11" s="184" t="s">
        <v>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"/>
      <c r="O11" s="2"/>
      <c r="P11" s="2"/>
      <c r="Q11" s="2"/>
    </row>
    <row r="12" spans="1:17" ht="14.1" customHeight="1" x14ac:dyDescent="0.2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"/>
      <c r="O12" s="2"/>
      <c r="P12" s="2"/>
      <c r="Q12" s="2"/>
    </row>
    <row r="13" spans="1:17" ht="14.1" customHeight="1" x14ac:dyDescent="0.2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"/>
      <c r="O13" s="2"/>
      <c r="P13" s="2"/>
      <c r="Q13" s="2"/>
    </row>
    <row r="14" spans="1:17" ht="14.1" customHeight="1" x14ac:dyDescent="0.2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"/>
      <c r="O14" s="2"/>
      <c r="P14" s="2"/>
      <c r="Q14" s="2"/>
    </row>
    <row r="15" spans="1:17" ht="14.1" customHeight="1" x14ac:dyDescent="0.2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"/>
      <c r="O15" s="2"/>
      <c r="P15" s="2"/>
      <c r="Q15" s="2"/>
    </row>
    <row r="16" spans="1:17" ht="14.1" customHeight="1" x14ac:dyDescent="0.2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2"/>
      <c r="O16" s="2"/>
      <c r="P16" s="2"/>
      <c r="Q16" s="2"/>
    </row>
    <row r="17" spans="1:17" ht="14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4.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4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4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4.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4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4.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4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4.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4.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4.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4.1" customHeight="1" x14ac:dyDescent="0.2">
      <c r="A28" s="2"/>
      <c r="B28" s="2"/>
      <c r="C28" s="4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4.1" customHeight="1" x14ac:dyDescent="0.2">
      <c r="A29" s="2"/>
      <c r="B29" s="2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14.1" customHeight="1" x14ac:dyDescent="0.2">
      <c r="A30" s="2"/>
      <c r="B30" s="2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4.1" customHeight="1" x14ac:dyDescent="0.2">
      <c r="A31" s="2"/>
      <c r="B31" s="2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4.1" customHeight="1" x14ac:dyDescent="0.2">
      <c r="A32" s="2"/>
      <c r="B32" s="2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4.1" customHeight="1" x14ac:dyDescent="0.2">
      <c r="A33" s="2"/>
      <c r="B33" s="2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4.1" customHeight="1" x14ac:dyDescent="0.2">
      <c r="A34" s="2"/>
      <c r="B34" s="2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4.1" customHeight="1" x14ac:dyDescent="0.2">
      <c r="A35" s="2"/>
      <c r="B35" s="2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4.1" customHeight="1" x14ac:dyDescent="0.2">
      <c r="A36" s="2"/>
      <c r="B36" s="2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4.1" customHeight="1" x14ac:dyDescent="0.2">
      <c r="A37" s="2"/>
      <c r="B37" s="2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4.1" customHeight="1" x14ac:dyDescent="0.2">
      <c r="A38" s="2"/>
      <c r="B38" s="2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4.1" customHeight="1" x14ac:dyDescent="0.2">
      <c r="A39" s="2"/>
      <c r="B39" s="2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14.1" customHeight="1" x14ac:dyDescent="0.2">
      <c r="A40" s="2"/>
      <c r="B40" s="2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4.1" customHeight="1" x14ac:dyDescent="0.2">
      <c r="A41" s="2"/>
      <c r="B41" s="2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4.1" customHeight="1" x14ac:dyDescent="0.2">
      <c r="A42" s="2"/>
      <c r="B42" s="2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14.1" customHeight="1" x14ac:dyDescent="0.2">
      <c r="A43" s="2"/>
      <c r="B43" s="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ht="14.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14.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14.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14.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20.85" customHeight="1" x14ac:dyDescent="0.3">
      <c r="A48" s="2"/>
      <c r="B48" s="2"/>
      <c r="C48" s="2"/>
      <c r="D48" s="2"/>
      <c r="E48" s="2"/>
      <c r="F48" s="2"/>
      <c r="G48" s="2"/>
      <c r="H48" s="2"/>
      <c r="I48" s="6"/>
      <c r="J48" s="2"/>
      <c r="K48" s="2"/>
      <c r="L48" s="2"/>
      <c r="M48" s="2"/>
      <c r="N48" s="2"/>
      <c r="O48" s="2"/>
      <c r="P48" s="2"/>
      <c r="Q48" s="2"/>
    </row>
    <row r="49" ht="15" customHeight="1" x14ac:dyDescent="0.2"/>
    <row r="50" ht="15" customHeight="1" x14ac:dyDescent="0.2"/>
  </sheetData>
  <pageMargins left="0.75" right="0.75" top="1" bottom="1" header="0.5" footer="0.5"/>
  <pageSetup orientation="landscape" horizontalDpi="300" verticalDpi="300" r:id="rId1"/>
  <customProperties>
    <customPr name="_pios_id" r:id="rId2"/>
    <customPr name="EpmWorksheetKeyString_GUID" r:id="rId3"/>
  </customProperti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5"/>
  <sheetViews>
    <sheetView showGridLines="0" showRuler="0" zoomScaleNormal="100" zoomScaleSheetLayoutView="98" workbookViewId="0"/>
  </sheetViews>
  <sheetFormatPr defaultColWidth="13.7109375" defaultRowHeight="12.75" x14ac:dyDescent="0.2"/>
  <cols>
    <col min="1" max="1" width="2.42578125" customWidth="1"/>
    <col min="2" max="2" width="49.5703125" bestFit="1" customWidth="1"/>
    <col min="3" max="5" width="14.42578125" style="219" customWidth="1"/>
    <col min="6" max="6" width="2.7109375" customWidth="1"/>
    <col min="7" max="9" width="9.5703125" customWidth="1"/>
  </cols>
  <sheetData>
    <row r="1" spans="1:9" x14ac:dyDescent="0.2">
      <c r="A1" s="2"/>
      <c r="B1" s="2"/>
      <c r="C1" s="115"/>
      <c r="D1" s="115"/>
      <c r="E1" s="115"/>
      <c r="F1" s="2"/>
      <c r="G1" s="2"/>
      <c r="H1" s="2"/>
      <c r="I1" s="2"/>
    </row>
    <row r="2" spans="1:9" ht="20.25" x14ac:dyDescent="0.3">
      <c r="A2" s="2"/>
      <c r="B2" s="279" t="s">
        <v>1</v>
      </c>
      <c r="C2" s="115"/>
      <c r="D2" s="115"/>
      <c r="E2" s="115"/>
      <c r="F2" s="2"/>
      <c r="G2" s="2"/>
      <c r="H2" s="2"/>
      <c r="I2" s="2"/>
    </row>
    <row r="3" spans="1:9" x14ac:dyDescent="0.2">
      <c r="A3" s="2"/>
      <c r="B3" s="7" t="s">
        <v>2</v>
      </c>
      <c r="C3" s="115"/>
      <c r="D3" s="115"/>
      <c r="E3" s="115"/>
      <c r="F3" s="2"/>
      <c r="G3" s="2"/>
      <c r="H3" s="2"/>
      <c r="I3" s="2"/>
    </row>
    <row r="4" spans="1:9" x14ac:dyDescent="0.2">
      <c r="A4" s="2"/>
      <c r="B4" s="70"/>
      <c r="C4" s="115"/>
      <c r="D4" s="115"/>
      <c r="E4" s="115"/>
      <c r="F4" s="2"/>
      <c r="G4" s="2"/>
      <c r="H4" s="2"/>
      <c r="I4" s="2"/>
    </row>
    <row r="5" spans="1:9" x14ac:dyDescent="0.2">
      <c r="A5" s="2"/>
      <c r="B5" s="8" t="s">
        <v>1</v>
      </c>
      <c r="C5" s="212"/>
      <c r="D5" s="212"/>
      <c r="E5" s="212"/>
      <c r="F5" s="2"/>
      <c r="G5" s="2"/>
      <c r="H5" s="2"/>
      <c r="I5" s="2"/>
    </row>
    <row r="6" spans="1:9" x14ac:dyDescent="0.2">
      <c r="A6" s="2"/>
      <c r="B6" s="9" t="s">
        <v>3</v>
      </c>
      <c r="C6" s="10" t="s">
        <v>4</v>
      </c>
      <c r="D6" s="11" t="s">
        <v>5</v>
      </c>
      <c r="E6" s="11" t="s">
        <v>6</v>
      </c>
      <c r="F6" s="2"/>
      <c r="G6" s="2"/>
      <c r="H6" s="2"/>
      <c r="I6" s="2"/>
    </row>
    <row r="7" spans="1:9" x14ac:dyDescent="0.2">
      <c r="A7" s="2"/>
      <c r="B7" s="12" t="s">
        <v>7</v>
      </c>
      <c r="C7" s="13">
        <v>104800000</v>
      </c>
      <c r="D7" s="14">
        <v>91300000</v>
      </c>
      <c r="E7" s="15">
        <v>0.15</v>
      </c>
      <c r="F7" s="2"/>
      <c r="G7" s="2"/>
      <c r="H7" s="2"/>
      <c r="I7" s="2"/>
    </row>
    <row r="8" spans="1:9" x14ac:dyDescent="0.2">
      <c r="A8" s="71"/>
      <c r="B8" s="16" t="s">
        <v>8</v>
      </c>
      <c r="C8" s="17">
        <v>26400000</v>
      </c>
      <c r="D8" s="18">
        <v>39900000</v>
      </c>
      <c r="E8" s="19">
        <v>-0.34</v>
      </c>
      <c r="F8" s="71"/>
      <c r="G8" s="71"/>
      <c r="H8" s="2"/>
      <c r="I8" s="2"/>
    </row>
    <row r="9" spans="1:9" x14ac:dyDescent="0.2">
      <c r="A9" s="2"/>
      <c r="B9" s="20" t="s">
        <v>9</v>
      </c>
      <c r="C9" s="21">
        <v>131199999.99999999</v>
      </c>
      <c r="D9" s="22">
        <v>131199999.99999999</v>
      </c>
      <c r="E9" s="23">
        <v>0</v>
      </c>
      <c r="F9" s="2"/>
      <c r="G9" s="2"/>
      <c r="H9" s="2"/>
      <c r="I9" s="2"/>
    </row>
    <row r="10" spans="1:9" x14ac:dyDescent="0.2">
      <c r="A10" s="2"/>
      <c r="B10" s="24" t="s">
        <v>10</v>
      </c>
      <c r="C10" s="25">
        <v>106500000</v>
      </c>
      <c r="D10" s="26">
        <v>102600000</v>
      </c>
      <c r="E10" s="27">
        <v>0.04</v>
      </c>
      <c r="F10" s="2"/>
      <c r="G10" s="2"/>
      <c r="H10" s="2"/>
      <c r="I10" s="2"/>
    </row>
    <row r="11" spans="1:9" x14ac:dyDescent="0.2">
      <c r="A11" s="71"/>
      <c r="B11" s="28" t="s">
        <v>11</v>
      </c>
      <c r="C11" s="29">
        <v>0.81</v>
      </c>
      <c r="D11" s="30">
        <v>0.78</v>
      </c>
      <c r="E11" s="72"/>
      <c r="F11" s="71"/>
      <c r="G11" s="71"/>
      <c r="H11" s="2"/>
      <c r="I11" s="2"/>
    </row>
    <row r="12" spans="1:9" x14ac:dyDescent="0.2">
      <c r="A12" s="2"/>
      <c r="B12" s="31" t="s">
        <v>12</v>
      </c>
      <c r="C12" s="32">
        <v>7300000</v>
      </c>
      <c r="D12" s="33">
        <v>-5400000</v>
      </c>
      <c r="E12" s="34"/>
      <c r="F12" s="2"/>
      <c r="G12" s="2"/>
      <c r="H12" s="2"/>
      <c r="I12" s="2"/>
    </row>
    <row r="13" spans="1:9" x14ac:dyDescent="0.2">
      <c r="A13" s="71"/>
      <c r="B13" s="28" t="s">
        <v>13</v>
      </c>
      <c r="C13" s="29">
        <v>0.06</v>
      </c>
      <c r="D13" s="30">
        <v>-0.04</v>
      </c>
      <c r="E13" s="72"/>
      <c r="F13" s="71"/>
      <c r="G13" s="71"/>
      <c r="H13" s="2"/>
      <c r="I13" s="2"/>
    </row>
    <row r="14" spans="1:9" x14ac:dyDescent="0.2">
      <c r="A14" s="2"/>
      <c r="B14" s="31" t="s">
        <v>14</v>
      </c>
      <c r="C14" s="32">
        <v>-14200000</v>
      </c>
      <c r="D14" s="33">
        <v>-77700000</v>
      </c>
      <c r="E14" s="34"/>
      <c r="F14" s="2"/>
      <c r="G14" s="2"/>
      <c r="H14" s="2"/>
      <c r="I14" s="2"/>
    </row>
    <row r="15" spans="1:9" x14ac:dyDescent="0.2">
      <c r="A15" s="71"/>
      <c r="B15" s="28" t="s">
        <v>15</v>
      </c>
      <c r="C15" s="29">
        <v>-0.11</v>
      </c>
      <c r="D15" s="30">
        <v>-0.59</v>
      </c>
      <c r="E15" s="72"/>
      <c r="F15" s="2"/>
      <c r="G15" s="2"/>
      <c r="H15" s="2"/>
      <c r="I15" s="2"/>
    </row>
    <row r="16" spans="1:9" x14ac:dyDescent="0.2">
      <c r="A16" s="2"/>
      <c r="B16" s="31" t="s">
        <v>16</v>
      </c>
      <c r="C16" s="32">
        <v>-11500000</v>
      </c>
      <c r="D16" s="33">
        <v>-62800000</v>
      </c>
      <c r="E16" s="34"/>
      <c r="F16" s="2"/>
      <c r="G16" s="2"/>
      <c r="H16" s="2"/>
      <c r="I16" s="2"/>
    </row>
    <row r="17" spans="1:10" x14ac:dyDescent="0.2">
      <c r="A17" s="2"/>
      <c r="B17" s="31" t="s">
        <v>17</v>
      </c>
      <c r="C17" s="32">
        <v>-3900000</v>
      </c>
      <c r="D17" s="33">
        <v>13700000</v>
      </c>
      <c r="E17" s="34"/>
      <c r="F17" s="2"/>
      <c r="G17" s="2"/>
      <c r="H17" s="2"/>
      <c r="I17" s="2"/>
    </row>
    <row r="18" spans="1:10" x14ac:dyDescent="0.2">
      <c r="A18" s="71"/>
      <c r="B18" s="28" t="s">
        <v>18</v>
      </c>
      <c r="C18" s="29">
        <v>-0.03</v>
      </c>
      <c r="D18" s="30">
        <v>0.1</v>
      </c>
      <c r="E18" s="72"/>
      <c r="F18" s="71"/>
      <c r="G18" s="71"/>
      <c r="H18" s="2"/>
      <c r="I18" s="2"/>
    </row>
    <row r="19" spans="1:10" x14ac:dyDescent="0.2">
      <c r="A19" s="2"/>
      <c r="B19" s="73"/>
      <c r="C19" s="213"/>
      <c r="D19" s="213"/>
      <c r="E19" s="213"/>
      <c r="F19" s="2"/>
      <c r="G19" s="2"/>
      <c r="H19" s="2"/>
      <c r="I19" s="2"/>
    </row>
    <row r="20" spans="1:10" x14ac:dyDescent="0.2">
      <c r="A20" s="2"/>
      <c r="B20" s="70"/>
      <c r="C20" s="115"/>
      <c r="D20" s="115"/>
      <c r="E20" s="115"/>
      <c r="F20" s="2"/>
      <c r="G20" s="2"/>
      <c r="H20" s="2"/>
      <c r="I20" s="2"/>
    </row>
    <row r="21" spans="1:10" x14ac:dyDescent="0.2">
      <c r="A21" s="2"/>
      <c r="B21" s="8" t="s">
        <v>7</v>
      </c>
      <c r="C21" s="212"/>
      <c r="D21" s="212"/>
      <c r="E21" s="212"/>
      <c r="F21" s="2"/>
      <c r="G21" s="2"/>
      <c r="H21" s="2"/>
      <c r="I21" s="2"/>
    </row>
    <row r="22" spans="1:10" x14ac:dyDescent="0.2">
      <c r="A22" s="2"/>
      <c r="B22" s="9" t="s">
        <v>3</v>
      </c>
      <c r="C22" s="10" t="s">
        <v>4</v>
      </c>
      <c r="D22" s="11" t="s">
        <v>5</v>
      </c>
      <c r="E22" s="11" t="s">
        <v>6</v>
      </c>
      <c r="F22" s="2"/>
      <c r="G22" s="2"/>
      <c r="H22" s="2"/>
      <c r="I22" s="2"/>
      <c r="J22" s="35"/>
    </row>
    <row r="23" spans="1:10" x14ac:dyDescent="0.2">
      <c r="A23" s="2"/>
      <c r="B23" s="36" t="s">
        <v>19</v>
      </c>
      <c r="C23" s="214">
        <v>62700000</v>
      </c>
      <c r="D23" s="225">
        <v>49800000</v>
      </c>
      <c r="E23" s="15">
        <v>0.26</v>
      </c>
      <c r="F23" s="2"/>
      <c r="G23" s="2"/>
      <c r="H23" s="2"/>
      <c r="I23" s="2"/>
      <c r="J23" s="35"/>
    </row>
    <row r="24" spans="1:10" x14ac:dyDescent="0.2">
      <c r="A24" s="2"/>
      <c r="B24" s="37" t="s">
        <v>20</v>
      </c>
      <c r="C24" s="215">
        <v>42100000</v>
      </c>
      <c r="D24" s="226">
        <v>41500000</v>
      </c>
      <c r="E24" s="38">
        <v>0.02</v>
      </c>
      <c r="F24" s="2"/>
      <c r="G24" s="2"/>
      <c r="H24" s="2"/>
      <c r="I24" s="2"/>
      <c r="J24" s="35"/>
    </row>
    <row r="25" spans="1:10" x14ac:dyDescent="0.2">
      <c r="A25" s="2"/>
      <c r="B25" s="39" t="s">
        <v>21</v>
      </c>
      <c r="C25" s="216">
        <v>104800000</v>
      </c>
      <c r="D25" s="227">
        <v>91300000</v>
      </c>
      <c r="E25" s="23">
        <v>0.15</v>
      </c>
      <c r="F25" s="2"/>
      <c r="G25" s="2"/>
      <c r="H25" s="2"/>
      <c r="I25" s="2"/>
      <c r="J25" s="35"/>
    </row>
    <row r="26" spans="1:10" x14ac:dyDescent="0.2">
      <c r="A26" s="2"/>
      <c r="B26" s="44"/>
      <c r="C26" s="74"/>
      <c r="D26" s="75"/>
      <c r="E26" s="75"/>
      <c r="F26" s="2"/>
      <c r="G26" s="2"/>
      <c r="H26" s="2"/>
      <c r="I26" s="2"/>
      <c r="J26" s="35"/>
    </row>
    <row r="27" spans="1:10" x14ac:dyDescent="0.2">
      <c r="A27" s="2"/>
      <c r="B27" s="40" t="s">
        <v>22</v>
      </c>
      <c r="C27" s="217">
        <v>62700000</v>
      </c>
      <c r="D27" s="228">
        <v>49800000</v>
      </c>
      <c r="E27" s="262">
        <v>0.26</v>
      </c>
      <c r="F27" s="2"/>
      <c r="G27" s="2"/>
      <c r="H27" s="2"/>
      <c r="I27" s="2"/>
      <c r="J27" s="35"/>
    </row>
    <row r="28" spans="1:10" x14ac:dyDescent="0.2">
      <c r="A28" s="2"/>
      <c r="B28" s="41" t="s">
        <v>23</v>
      </c>
      <c r="C28" s="215">
        <v>11700000</v>
      </c>
      <c r="D28" s="229">
        <v>30900000</v>
      </c>
      <c r="E28" s="261">
        <v>-0.62</v>
      </c>
      <c r="F28" s="2"/>
      <c r="G28" s="2"/>
      <c r="H28" s="2"/>
      <c r="I28" s="2"/>
      <c r="J28" s="35"/>
    </row>
    <row r="29" spans="1:10" x14ac:dyDescent="0.2">
      <c r="A29" s="2"/>
      <c r="B29" s="42" t="s">
        <v>24</v>
      </c>
      <c r="C29" s="218">
        <v>74400000</v>
      </c>
      <c r="D29" s="43">
        <v>80700000</v>
      </c>
      <c r="E29" s="23">
        <v>-0.08</v>
      </c>
      <c r="F29" s="2"/>
      <c r="G29" s="2"/>
      <c r="H29" s="2"/>
      <c r="I29" s="2"/>
      <c r="J29" s="35"/>
    </row>
    <row r="30" spans="1:10" x14ac:dyDescent="0.2">
      <c r="A30" s="2"/>
      <c r="B30" s="44"/>
      <c r="C30" s="75"/>
      <c r="D30" s="75"/>
      <c r="E30" s="75"/>
      <c r="F30" s="2"/>
      <c r="G30" s="2"/>
      <c r="H30" s="2"/>
      <c r="I30" s="2"/>
    </row>
    <row r="31" spans="1:10" x14ac:dyDescent="0.2">
      <c r="A31" s="2"/>
      <c r="B31" s="40"/>
      <c r="C31" s="169"/>
      <c r="D31" s="169"/>
      <c r="F31" s="2"/>
      <c r="G31" s="2"/>
      <c r="H31" s="2"/>
      <c r="I31" s="2"/>
    </row>
    <row r="32" spans="1:10" x14ac:dyDescent="0.2">
      <c r="A32" s="2"/>
      <c r="B32" s="8" t="s">
        <v>8</v>
      </c>
      <c r="C32" s="212"/>
      <c r="D32" s="212"/>
      <c r="E32" s="212"/>
      <c r="F32" s="2"/>
      <c r="G32" s="2"/>
      <c r="H32" s="2"/>
      <c r="I32" s="2"/>
    </row>
    <row r="33" spans="1:10" x14ac:dyDescent="0.2">
      <c r="A33" s="2"/>
      <c r="B33" s="9" t="s">
        <v>3</v>
      </c>
      <c r="C33" s="10" t="s">
        <v>4</v>
      </c>
      <c r="D33" s="11" t="s">
        <v>5</v>
      </c>
      <c r="E33" s="11" t="s">
        <v>6</v>
      </c>
      <c r="F33" s="2"/>
      <c r="G33" s="2"/>
      <c r="H33" s="2"/>
      <c r="I33" s="2"/>
    </row>
    <row r="34" spans="1:10" x14ac:dyDescent="0.2">
      <c r="A34" s="2"/>
      <c r="B34" s="12" t="s">
        <v>25</v>
      </c>
      <c r="C34" s="214">
        <v>23500000</v>
      </c>
      <c r="D34" s="225">
        <v>35100000</v>
      </c>
      <c r="E34" s="15">
        <v>-0.33</v>
      </c>
      <c r="F34" s="2"/>
      <c r="G34" s="2"/>
      <c r="H34" s="2"/>
      <c r="I34" s="2"/>
      <c r="J34" s="35"/>
    </row>
    <row r="35" spans="1:10" x14ac:dyDescent="0.2">
      <c r="A35" s="2"/>
      <c r="B35" s="45" t="s">
        <v>26</v>
      </c>
      <c r="C35" s="215">
        <v>2900000</v>
      </c>
      <c r="D35" s="226">
        <v>4800000</v>
      </c>
      <c r="E35" s="38">
        <v>-0.4</v>
      </c>
      <c r="F35" s="2"/>
      <c r="G35" s="2"/>
      <c r="H35" s="2"/>
      <c r="I35" s="2"/>
      <c r="J35" s="35"/>
    </row>
    <row r="36" spans="1:10" x14ac:dyDescent="0.2">
      <c r="A36" s="2"/>
      <c r="B36" s="20" t="s">
        <v>27</v>
      </c>
      <c r="C36" s="216">
        <v>26400000</v>
      </c>
      <c r="D36" s="230">
        <v>39900000</v>
      </c>
      <c r="E36" s="46">
        <v>-0.34</v>
      </c>
      <c r="F36" s="2"/>
      <c r="G36" s="2"/>
      <c r="H36" s="2"/>
      <c r="I36" s="2"/>
      <c r="J36" s="35"/>
    </row>
    <row r="37" spans="1:10" x14ac:dyDescent="0.2">
      <c r="A37" s="2"/>
      <c r="B37" s="56"/>
      <c r="C37" s="77"/>
      <c r="D37" s="78"/>
      <c r="E37" s="78"/>
      <c r="F37" s="2"/>
      <c r="G37" s="2"/>
      <c r="H37" s="2"/>
      <c r="I37" s="2"/>
    </row>
    <row r="38" spans="1:10" x14ac:dyDescent="0.2">
      <c r="A38" s="2"/>
      <c r="B38" s="2"/>
      <c r="F38" s="2"/>
      <c r="G38" s="2"/>
      <c r="H38" s="2"/>
      <c r="I38" s="2"/>
    </row>
    <row r="39" spans="1:10" x14ac:dyDescent="0.2">
      <c r="A39" s="2"/>
      <c r="B39" s="8" t="s">
        <v>28</v>
      </c>
      <c r="C39" s="212"/>
      <c r="D39" s="212"/>
      <c r="E39" s="212"/>
      <c r="F39" s="2"/>
      <c r="G39" s="2"/>
      <c r="H39" s="2"/>
      <c r="I39" s="2"/>
    </row>
    <row r="40" spans="1:10" x14ac:dyDescent="0.2">
      <c r="A40" s="2"/>
      <c r="B40" s="9" t="s">
        <v>29</v>
      </c>
      <c r="C40" s="10" t="s">
        <v>4</v>
      </c>
      <c r="D40" s="11" t="s">
        <v>5</v>
      </c>
      <c r="E40" s="11" t="s">
        <v>6</v>
      </c>
      <c r="F40" s="2"/>
      <c r="G40" s="2"/>
      <c r="H40" s="2"/>
      <c r="I40" s="2"/>
    </row>
    <row r="41" spans="1:10" x14ac:dyDescent="0.2">
      <c r="A41" s="2"/>
      <c r="B41" s="12" t="s">
        <v>30</v>
      </c>
      <c r="C41" s="214">
        <v>41400000</v>
      </c>
      <c r="D41" s="225">
        <v>46300000</v>
      </c>
      <c r="E41" s="15">
        <v>-0.11</v>
      </c>
      <c r="F41" s="2"/>
      <c r="G41" s="2"/>
      <c r="H41" s="2"/>
      <c r="I41" s="2"/>
      <c r="J41" s="35"/>
    </row>
    <row r="42" spans="1:10" x14ac:dyDescent="0.2">
      <c r="A42" s="2"/>
      <c r="B42" s="47" t="s">
        <v>31</v>
      </c>
      <c r="C42" s="220">
        <v>32299999.999999996</v>
      </c>
      <c r="D42" s="231">
        <v>28400000</v>
      </c>
      <c r="E42" s="232">
        <v>0.14000000000000001</v>
      </c>
      <c r="F42" s="2"/>
      <c r="G42" s="2"/>
      <c r="H42" s="2"/>
      <c r="I42" s="2"/>
      <c r="J42" s="35"/>
    </row>
    <row r="43" spans="1:10" x14ac:dyDescent="0.2">
      <c r="A43" s="2"/>
      <c r="B43" s="47" t="s">
        <v>32</v>
      </c>
      <c r="C43" s="220">
        <v>10200000</v>
      </c>
      <c r="D43" s="231">
        <v>15000000</v>
      </c>
      <c r="E43" s="232">
        <v>-0.32</v>
      </c>
      <c r="F43" s="2"/>
      <c r="G43" s="2"/>
      <c r="H43" s="2"/>
      <c r="I43" s="2"/>
      <c r="J43" s="35"/>
    </row>
    <row r="44" spans="1:10" x14ac:dyDescent="0.2">
      <c r="A44" s="2"/>
      <c r="B44" s="48" t="s">
        <v>33</v>
      </c>
      <c r="C44" s="49">
        <v>15300000</v>
      </c>
      <c r="D44" s="50">
        <v>18300000</v>
      </c>
      <c r="E44" s="51">
        <v>-0.16</v>
      </c>
      <c r="F44" s="2"/>
      <c r="G44" s="2"/>
      <c r="H44" s="2"/>
      <c r="I44" s="2"/>
      <c r="J44" s="35"/>
    </row>
    <row r="45" spans="1:10" x14ac:dyDescent="0.2">
      <c r="A45" s="2"/>
      <c r="B45" s="52" t="s">
        <v>28</v>
      </c>
      <c r="C45" s="53">
        <v>99200000</v>
      </c>
      <c r="D45" s="54">
        <v>108000000</v>
      </c>
      <c r="E45" s="55">
        <v>-0.08</v>
      </c>
      <c r="F45" s="2"/>
      <c r="G45" s="2"/>
      <c r="H45" s="2"/>
      <c r="I45" s="2"/>
      <c r="J45" s="35"/>
    </row>
    <row r="46" spans="1:10" x14ac:dyDescent="0.2">
      <c r="A46" s="2"/>
      <c r="B46" s="16" t="s">
        <v>34</v>
      </c>
      <c r="C46" s="17">
        <v>21500000</v>
      </c>
      <c r="D46" s="18">
        <v>72300000</v>
      </c>
      <c r="E46" s="19">
        <v>-0.70000000000000007</v>
      </c>
      <c r="F46" s="2"/>
      <c r="G46" s="2"/>
      <c r="H46" s="2"/>
      <c r="I46" s="2"/>
      <c r="J46" s="35"/>
    </row>
    <row r="47" spans="1:10" x14ac:dyDescent="0.2">
      <c r="A47" s="2"/>
      <c r="B47" s="42" t="s">
        <v>35</v>
      </c>
      <c r="C47" s="218">
        <v>120700000</v>
      </c>
      <c r="D47" s="43">
        <v>180300000</v>
      </c>
      <c r="E47" s="23">
        <v>-0.33</v>
      </c>
      <c r="F47" s="2"/>
      <c r="G47" s="2"/>
      <c r="H47" s="2"/>
      <c r="I47" s="2"/>
      <c r="J47" s="35"/>
    </row>
    <row r="48" spans="1:10" x14ac:dyDescent="0.2">
      <c r="A48" s="2"/>
      <c r="B48" s="79"/>
      <c r="C48" s="80"/>
      <c r="D48" s="80"/>
      <c r="E48" s="80"/>
      <c r="F48" s="2"/>
      <c r="G48" s="2"/>
      <c r="H48" s="2"/>
      <c r="I48" s="2"/>
    </row>
    <row r="49" spans="1:9" x14ac:dyDescent="0.2">
      <c r="A49" s="2"/>
      <c r="B49" s="2"/>
      <c r="F49" s="2"/>
      <c r="G49" s="2"/>
      <c r="H49" s="2"/>
      <c r="I49" s="2"/>
    </row>
    <row r="50" spans="1:9" x14ac:dyDescent="0.2">
      <c r="B50" s="8" t="s">
        <v>36</v>
      </c>
      <c r="C50" s="212"/>
      <c r="D50" s="212"/>
      <c r="E50" s="115"/>
      <c r="F50" s="2"/>
      <c r="G50" s="2"/>
      <c r="H50" s="2"/>
      <c r="I50" s="2"/>
    </row>
    <row r="51" spans="1:9" x14ac:dyDescent="0.2">
      <c r="B51" s="9" t="s">
        <v>29</v>
      </c>
      <c r="C51" s="271">
        <v>44286</v>
      </c>
      <c r="D51" s="272">
        <v>44196</v>
      </c>
      <c r="E51" s="115"/>
      <c r="F51" s="2"/>
      <c r="G51" s="2"/>
      <c r="H51" s="2"/>
      <c r="I51" s="2"/>
    </row>
    <row r="52" spans="1:9" x14ac:dyDescent="0.2">
      <c r="B52" s="56" t="s">
        <v>37</v>
      </c>
      <c r="C52" s="57">
        <v>363500000</v>
      </c>
      <c r="D52" s="58">
        <v>351700000</v>
      </c>
      <c r="E52" s="115"/>
      <c r="F52" s="2"/>
      <c r="G52" s="2"/>
      <c r="H52" s="2"/>
      <c r="I52" s="2"/>
    </row>
    <row r="53" spans="1:9" x14ac:dyDescent="0.2">
      <c r="B53" s="2" t="s">
        <v>38</v>
      </c>
      <c r="C53" s="220">
        <v>23600000</v>
      </c>
      <c r="D53" s="59">
        <v>34900000</v>
      </c>
      <c r="E53" s="115"/>
      <c r="F53" s="2"/>
      <c r="G53" s="2"/>
      <c r="H53" s="2"/>
      <c r="I53" s="2"/>
    </row>
    <row r="54" spans="1:9" x14ac:dyDescent="0.2">
      <c r="B54" s="60" t="s">
        <v>8</v>
      </c>
      <c r="C54" s="221">
        <v>34200000</v>
      </c>
      <c r="D54" s="61">
        <v>39700000</v>
      </c>
      <c r="E54" s="115"/>
      <c r="F54" s="2"/>
      <c r="G54" s="2"/>
      <c r="H54" s="2"/>
      <c r="I54" s="2"/>
    </row>
    <row r="55" spans="1:9" x14ac:dyDescent="0.2">
      <c r="B55" s="24" t="s">
        <v>39</v>
      </c>
      <c r="C55" s="25">
        <v>421300000</v>
      </c>
      <c r="D55" s="26">
        <v>426300000</v>
      </c>
      <c r="E55" s="115"/>
      <c r="F55" s="2"/>
      <c r="G55" s="2"/>
      <c r="H55" s="2"/>
      <c r="I55" s="2"/>
    </row>
    <row r="56" spans="1:9" x14ac:dyDescent="0.2">
      <c r="B56" s="16" t="s">
        <v>40</v>
      </c>
      <c r="C56" s="222">
        <v>23300000</v>
      </c>
      <c r="D56" s="67">
        <v>22600000</v>
      </c>
      <c r="E56" s="115"/>
      <c r="F56" s="2"/>
      <c r="G56" s="2"/>
      <c r="H56" s="2"/>
      <c r="I56" s="2"/>
    </row>
    <row r="57" spans="1:9" x14ac:dyDescent="0.2">
      <c r="B57" s="42" t="s">
        <v>36</v>
      </c>
      <c r="C57" s="218">
        <v>397900000</v>
      </c>
      <c r="D57" s="43">
        <v>403700000</v>
      </c>
      <c r="E57" s="115"/>
      <c r="F57" s="2"/>
      <c r="G57" s="2"/>
      <c r="H57" s="2"/>
      <c r="I57" s="2"/>
    </row>
    <row r="58" spans="1:9" x14ac:dyDescent="0.2">
      <c r="B58" s="81"/>
      <c r="C58" s="82"/>
      <c r="D58" s="82"/>
      <c r="F58" s="2"/>
      <c r="G58" s="2"/>
      <c r="H58" s="2"/>
      <c r="I58" s="2"/>
    </row>
    <row r="59" spans="1:9" s="273" customFormat="1" x14ac:dyDescent="0.2">
      <c r="B59" s="274"/>
      <c r="C59" s="275"/>
      <c r="D59" s="275"/>
      <c r="E59" s="276"/>
      <c r="F59" s="210"/>
      <c r="G59" s="210"/>
      <c r="H59" s="210"/>
      <c r="I59" s="210"/>
    </row>
    <row r="60" spans="1:9" x14ac:dyDescent="0.2">
      <c r="A60" s="2"/>
      <c r="B60" s="8" t="s">
        <v>41</v>
      </c>
      <c r="C60" s="63"/>
      <c r="D60" s="63"/>
      <c r="E60" s="115"/>
      <c r="F60" s="2"/>
      <c r="G60" s="2"/>
      <c r="H60" s="2"/>
      <c r="I60" s="2"/>
    </row>
    <row r="61" spans="1:9" x14ac:dyDescent="0.2">
      <c r="A61" s="2"/>
      <c r="B61" s="9" t="s">
        <v>29</v>
      </c>
      <c r="C61" s="10" t="s">
        <v>4</v>
      </c>
      <c r="D61" s="11" t="s">
        <v>5</v>
      </c>
      <c r="E61" s="115"/>
      <c r="F61" s="2"/>
      <c r="G61" s="2"/>
      <c r="H61" s="2"/>
      <c r="I61" s="2"/>
    </row>
    <row r="62" spans="1:9" x14ac:dyDescent="0.2">
      <c r="A62" s="2"/>
      <c r="B62" s="12" t="s">
        <v>42</v>
      </c>
      <c r="C62" s="57">
        <v>-800000</v>
      </c>
      <c r="D62" s="58">
        <v>15800000</v>
      </c>
      <c r="E62" s="115"/>
      <c r="F62" s="2"/>
      <c r="G62" s="2"/>
      <c r="H62" s="2"/>
      <c r="I62" s="2"/>
    </row>
    <row r="63" spans="1:9" x14ac:dyDescent="0.2">
      <c r="B63" s="65" t="s">
        <v>43</v>
      </c>
      <c r="C63" s="223">
        <v>-3100000</v>
      </c>
      <c r="D63" s="66">
        <v>-2100000</v>
      </c>
    </row>
    <row r="64" spans="1:9" ht="13.5" thickBot="1" x14ac:dyDescent="0.25">
      <c r="B64" s="68" t="s">
        <v>41</v>
      </c>
      <c r="C64" s="224">
        <v>-3900000</v>
      </c>
      <c r="D64" s="69">
        <v>13700000</v>
      </c>
    </row>
    <row r="65" spans="2:4" x14ac:dyDescent="0.2">
      <c r="B65" s="62"/>
      <c r="C65" s="83"/>
      <c r="D65" s="83"/>
    </row>
  </sheetData>
  <pageMargins left="0.75" right="0.75" top="1" bottom="1" header="0.5" footer="0.5"/>
  <pageSetup scale="83" orientation="landscape" horizontalDpi="300" verticalDpi="300" r:id="rId1"/>
  <rowBreaks count="1" manualBreakCount="1">
    <brk id="31" max="5" man="1"/>
  </rowBreaks>
  <colBreaks count="1" manualBreakCount="1">
    <brk id="6" max="1048575" man="1"/>
  </colBreaks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5"/>
  <sheetViews>
    <sheetView showGridLines="0" showRuler="0" zoomScaleNormal="100" zoomScaleSheetLayoutView="98" workbookViewId="0"/>
  </sheetViews>
  <sheetFormatPr defaultColWidth="13.7109375" defaultRowHeight="12.75" x14ac:dyDescent="0.2"/>
  <cols>
    <col min="1" max="1" width="4" style="187" customWidth="1"/>
    <col min="2" max="2" width="52.42578125" style="187" customWidth="1"/>
    <col min="3" max="7" width="10.140625" style="235" customWidth="1"/>
    <col min="8" max="8" width="4.42578125" style="187" customWidth="1"/>
    <col min="9" max="16384" width="13.7109375" style="187"/>
  </cols>
  <sheetData>
    <row r="1" spans="1:9" x14ac:dyDescent="0.2">
      <c r="A1" s="2"/>
      <c r="B1" s="2"/>
      <c r="C1" s="115"/>
      <c r="D1" s="115"/>
      <c r="E1" s="115"/>
      <c r="F1" s="115"/>
      <c r="G1" s="115"/>
    </row>
    <row r="2" spans="1:9" ht="20.25" x14ac:dyDescent="0.3">
      <c r="A2" s="2"/>
      <c r="B2" s="282" t="s">
        <v>44</v>
      </c>
      <c r="C2" s="282"/>
      <c r="D2" s="282"/>
      <c r="E2" s="282"/>
      <c r="F2" s="282"/>
      <c r="G2" s="282"/>
    </row>
    <row r="3" spans="1:9" x14ac:dyDescent="0.2">
      <c r="A3" s="2"/>
      <c r="B3" s="7" t="s">
        <v>2</v>
      </c>
      <c r="C3" s="115"/>
      <c r="D3" s="115"/>
      <c r="E3" s="115"/>
      <c r="F3" s="115"/>
      <c r="G3" s="115"/>
    </row>
    <row r="4" spans="1:9" ht="13.5" thickBot="1" x14ac:dyDescent="0.25">
      <c r="A4" s="2"/>
      <c r="B4" s="8"/>
      <c r="C4" s="212"/>
      <c r="D4" s="212"/>
      <c r="E4" s="212"/>
      <c r="F4" s="212"/>
      <c r="G4" s="212"/>
    </row>
    <row r="5" spans="1:9" ht="13.5" thickBot="1" x14ac:dyDescent="0.25">
      <c r="A5" s="137"/>
      <c r="B5" s="208" t="s">
        <v>45</v>
      </c>
      <c r="C5" s="11" t="s">
        <v>5</v>
      </c>
      <c r="D5" s="11" t="s">
        <v>46</v>
      </c>
      <c r="E5" s="11" t="s">
        <v>47</v>
      </c>
      <c r="F5" s="11" t="s">
        <v>48</v>
      </c>
      <c r="G5" s="10" t="s">
        <v>4</v>
      </c>
    </row>
    <row r="6" spans="1:9" x14ac:dyDescent="0.2">
      <c r="A6" s="2"/>
      <c r="B6" s="209" t="s">
        <v>37</v>
      </c>
      <c r="C6" s="84">
        <v>49788000</v>
      </c>
      <c r="D6" s="84">
        <v>51588000</v>
      </c>
      <c r="E6" s="84">
        <v>65945000</v>
      </c>
      <c r="F6" s="84">
        <v>59843000</v>
      </c>
      <c r="G6" s="85">
        <v>62654000</v>
      </c>
    </row>
    <row r="7" spans="1:9" x14ac:dyDescent="0.2">
      <c r="A7" s="2"/>
      <c r="B7" s="86" t="s">
        <v>38</v>
      </c>
      <c r="C7" s="87">
        <v>41481000</v>
      </c>
      <c r="D7" s="87">
        <v>42211000</v>
      </c>
      <c r="E7" s="87">
        <v>39654000</v>
      </c>
      <c r="F7" s="87">
        <v>41651000</v>
      </c>
      <c r="G7" s="88">
        <v>42142000</v>
      </c>
    </row>
    <row r="8" spans="1:9" x14ac:dyDescent="0.2">
      <c r="A8" s="2"/>
      <c r="B8" s="89" t="s">
        <v>7</v>
      </c>
      <c r="C8" s="90">
        <v>91269000</v>
      </c>
      <c r="D8" s="90">
        <v>93799000</v>
      </c>
      <c r="E8" s="90">
        <v>105599000</v>
      </c>
      <c r="F8" s="90">
        <v>101494000</v>
      </c>
      <c r="G8" s="91">
        <v>104796000</v>
      </c>
      <c r="H8" s="35"/>
      <c r="I8" s="35"/>
    </row>
    <row r="9" spans="1:9" x14ac:dyDescent="0.2">
      <c r="A9" s="2"/>
      <c r="B9" s="45" t="s">
        <v>8</v>
      </c>
      <c r="C9" s="233">
        <v>39928000</v>
      </c>
      <c r="D9" s="233">
        <v>29904000</v>
      </c>
      <c r="E9" s="233">
        <v>42252000</v>
      </c>
      <c r="F9" s="233">
        <v>23940000</v>
      </c>
      <c r="G9" s="96">
        <v>26395000</v>
      </c>
    </row>
    <row r="10" spans="1:9" x14ac:dyDescent="0.2">
      <c r="A10" s="2"/>
      <c r="B10" s="31" t="s">
        <v>9</v>
      </c>
      <c r="C10" s="234">
        <v>131197000</v>
      </c>
      <c r="D10" s="234">
        <v>123703000</v>
      </c>
      <c r="E10" s="234">
        <v>147851000</v>
      </c>
      <c r="F10" s="234">
        <v>125434000</v>
      </c>
      <c r="G10" s="98">
        <v>131191000</v>
      </c>
    </row>
    <row r="11" spans="1:9" x14ac:dyDescent="0.2">
      <c r="A11" s="2"/>
      <c r="B11" s="45" t="s">
        <v>49</v>
      </c>
      <c r="C11" s="95">
        <v>28631000</v>
      </c>
      <c r="D11" s="95">
        <v>17921000</v>
      </c>
      <c r="E11" s="95">
        <v>35861000</v>
      </c>
      <c r="F11" s="95">
        <v>22381000</v>
      </c>
      <c r="G11" s="96">
        <v>24681000</v>
      </c>
    </row>
    <row r="12" spans="1:9" x14ac:dyDescent="0.2">
      <c r="A12" s="2"/>
      <c r="B12" s="31" t="s">
        <v>50</v>
      </c>
      <c r="C12" s="97">
        <v>102566000</v>
      </c>
      <c r="D12" s="97">
        <v>105782000</v>
      </c>
      <c r="E12" s="97">
        <v>111990000</v>
      </c>
      <c r="F12" s="97">
        <v>103053000</v>
      </c>
      <c r="G12" s="98">
        <v>106510000</v>
      </c>
    </row>
    <row r="13" spans="1:9" x14ac:dyDescent="0.2">
      <c r="A13" s="2"/>
      <c r="B13" s="99" t="s">
        <v>11</v>
      </c>
      <c r="C13" s="30">
        <v>0.78</v>
      </c>
      <c r="D13" s="30">
        <v>0.86</v>
      </c>
      <c r="E13" s="30">
        <v>0.76</v>
      </c>
      <c r="F13" s="30">
        <v>0.82000000000000006</v>
      </c>
      <c r="G13" s="100">
        <v>0.81</v>
      </c>
    </row>
    <row r="14" spans="1:9" x14ac:dyDescent="0.2">
      <c r="A14" s="2"/>
      <c r="B14" s="101"/>
      <c r="C14" s="102"/>
      <c r="D14" s="102"/>
      <c r="E14" s="102"/>
      <c r="F14" s="102"/>
      <c r="G14" s="103"/>
    </row>
    <row r="15" spans="1:9" x14ac:dyDescent="0.2">
      <c r="A15" s="2"/>
      <c r="B15" s="64" t="s">
        <v>30</v>
      </c>
      <c r="C15" s="104">
        <v>108788000</v>
      </c>
      <c r="D15" s="104">
        <v>105828000</v>
      </c>
      <c r="E15" s="104">
        <v>109177000</v>
      </c>
      <c r="F15" s="104">
        <v>106017000</v>
      </c>
      <c r="G15" s="105">
        <v>53268000</v>
      </c>
    </row>
    <row r="16" spans="1:9" x14ac:dyDescent="0.2">
      <c r="A16" s="2"/>
      <c r="B16" s="64" t="s">
        <v>31</v>
      </c>
      <c r="C16" s="104">
        <v>32147000</v>
      </c>
      <c r="D16" s="104">
        <v>33541000</v>
      </c>
      <c r="E16" s="104">
        <v>35271000</v>
      </c>
      <c r="F16" s="104">
        <v>36621000</v>
      </c>
      <c r="G16" s="105">
        <v>34831000</v>
      </c>
    </row>
    <row r="17" spans="1:7" x14ac:dyDescent="0.2">
      <c r="A17" s="2"/>
      <c r="B17" s="64" t="s">
        <v>32</v>
      </c>
      <c r="C17" s="104">
        <v>16161000</v>
      </c>
      <c r="D17" s="104">
        <v>12427000</v>
      </c>
      <c r="E17" s="104">
        <v>13536000</v>
      </c>
      <c r="F17" s="104">
        <v>15432000</v>
      </c>
      <c r="G17" s="105">
        <v>10230000</v>
      </c>
    </row>
    <row r="18" spans="1:7" x14ac:dyDescent="0.2">
      <c r="A18" s="2"/>
      <c r="B18" s="64" t="s">
        <v>33</v>
      </c>
      <c r="C18" s="104">
        <v>23217000</v>
      </c>
      <c r="D18" s="104">
        <v>18184000</v>
      </c>
      <c r="E18" s="104">
        <v>21616000</v>
      </c>
      <c r="F18" s="104">
        <v>23138000</v>
      </c>
      <c r="G18" s="105">
        <v>22421000</v>
      </c>
    </row>
    <row r="19" spans="1:7" x14ac:dyDescent="0.2">
      <c r="A19" s="2"/>
      <c r="B19" s="31" t="s">
        <v>51</v>
      </c>
      <c r="C19" s="97">
        <v>180313000</v>
      </c>
      <c r="D19" s="97">
        <v>169980000</v>
      </c>
      <c r="E19" s="97">
        <v>179600000</v>
      </c>
      <c r="F19" s="97">
        <v>181208000</v>
      </c>
      <c r="G19" s="98">
        <v>120750000</v>
      </c>
    </row>
    <row r="20" spans="1:7" x14ac:dyDescent="0.2">
      <c r="A20" s="2"/>
      <c r="B20" s="106"/>
      <c r="C20" s="76"/>
      <c r="D20" s="76"/>
      <c r="E20" s="76"/>
      <c r="F20" s="76"/>
      <c r="G20" s="107"/>
    </row>
    <row r="21" spans="1:7" x14ac:dyDescent="0.2">
      <c r="A21" s="2"/>
      <c r="B21" s="31" t="s">
        <v>52</v>
      </c>
      <c r="C21" s="97">
        <v>-77747000</v>
      </c>
      <c r="D21" s="97">
        <v>-64198000</v>
      </c>
      <c r="E21" s="97">
        <v>-67610000</v>
      </c>
      <c r="F21" s="97">
        <v>-78155000</v>
      </c>
      <c r="G21" s="98">
        <v>-14240000</v>
      </c>
    </row>
    <row r="22" spans="1:7" x14ac:dyDescent="0.2">
      <c r="A22" s="2"/>
      <c r="B22" s="108" t="s">
        <v>15</v>
      </c>
      <c r="C22" s="113">
        <v>-0.59</v>
      </c>
      <c r="D22" s="113">
        <v>-0.52</v>
      </c>
      <c r="E22" s="113">
        <v>-0.46</v>
      </c>
      <c r="F22" s="113">
        <v>-0.62</v>
      </c>
      <c r="G22" s="114">
        <v>-0.11</v>
      </c>
    </row>
    <row r="23" spans="1:7" x14ac:dyDescent="0.2">
      <c r="A23" s="2"/>
      <c r="B23" s="108"/>
      <c r="C23" s="109"/>
      <c r="D23" s="109"/>
      <c r="E23" s="109"/>
      <c r="F23" s="109"/>
      <c r="G23" s="110"/>
    </row>
    <row r="24" spans="1:7" x14ac:dyDescent="0.2">
      <c r="A24" s="2"/>
      <c r="B24" s="280" t="s">
        <v>34</v>
      </c>
      <c r="C24" s="104">
        <v>72305000</v>
      </c>
      <c r="D24" s="104">
        <v>71511000</v>
      </c>
      <c r="E24" s="104">
        <v>71465000</v>
      </c>
      <c r="F24" s="104">
        <v>70328000</v>
      </c>
      <c r="G24" s="207">
        <v>21520000</v>
      </c>
    </row>
    <row r="25" spans="1:7" x14ac:dyDescent="0.2">
      <c r="A25" s="2"/>
      <c r="B25" s="31" t="s">
        <v>12</v>
      </c>
      <c r="C25" s="97">
        <v>-5442000</v>
      </c>
      <c r="D25" s="97">
        <v>7313000</v>
      </c>
      <c r="E25" s="97">
        <v>3855000</v>
      </c>
      <c r="F25" s="97">
        <v>-7827000</v>
      </c>
      <c r="G25" s="98">
        <v>7280000</v>
      </c>
    </row>
    <row r="26" spans="1:7" x14ac:dyDescent="0.2">
      <c r="A26" s="2"/>
      <c r="B26" s="108" t="s">
        <v>13</v>
      </c>
      <c r="C26" s="113">
        <v>-0.04</v>
      </c>
      <c r="D26" s="113">
        <v>0.06</v>
      </c>
      <c r="E26" s="113">
        <v>0.03</v>
      </c>
      <c r="F26" s="113">
        <v>-0.06</v>
      </c>
      <c r="G26" s="114">
        <v>0.06</v>
      </c>
    </row>
    <row r="27" spans="1:7" x14ac:dyDescent="0.2">
      <c r="A27" s="2"/>
      <c r="B27" s="64"/>
      <c r="C27" s="115"/>
      <c r="D27" s="115"/>
      <c r="E27" s="115"/>
      <c r="F27" s="115"/>
      <c r="G27" s="116"/>
    </row>
    <row r="28" spans="1:7" x14ac:dyDescent="0.2">
      <c r="B28" s="45" t="s">
        <v>53</v>
      </c>
      <c r="C28" s="233">
        <v>5079000</v>
      </c>
      <c r="D28" s="233">
        <v>-2457000</v>
      </c>
      <c r="E28" s="233">
        <v>-3716000</v>
      </c>
      <c r="F28" s="233">
        <v>-6213000</v>
      </c>
      <c r="G28" s="96">
        <v>4400000</v>
      </c>
    </row>
    <row r="29" spans="1:7" x14ac:dyDescent="0.2">
      <c r="B29" s="31" t="s">
        <v>54</v>
      </c>
      <c r="C29" s="234">
        <v>-72668000</v>
      </c>
      <c r="D29" s="234">
        <v>-66655000</v>
      </c>
      <c r="E29" s="234">
        <v>-71326000</v>
      </c>
      <c r="F29" s="234">
        <v>-84368000</v>
      </c>
      <c r="G29" s="98">
        <v>-9840000</v>
      </c>
    </row>
    <row r="30" spans="1:7" x14ac:dyDescent="0.2">
      <c r="B30" s="117"/>
      <c r="C30" s="169"/>
      <c r="D30" s="169"/>
      <c r="E30" s="169"/>
      <c r="F30" s="169"/>
      <c r="G30" s="116"/>
    </row>
    <row r="31" spans="1:7" x14ac:dyDescent="0.2">
      <c r="B31" s="45" t="s">
        <v>55</v>
      </c>
      <c r="C31" s="233">
        <v>9915000</v>
      </c>
      <c r="D31" s="233">
        <v>4640000</v>
      </c>
      <c r="E31" s="233">
        <v>4358000</v>
      </c>
      <c r="F31" s="233">
        <v>18465000</v>
      </c>
      <c r="G31" s="96">
        <v>-1641000</v>
      </c>
    </row>
    <row r="32" spans="1:7" ht="15" thickBot="1" x14ac:dyDescent="0.25">
      <c r="B32" s="189" t="s">
        <v>56</v>
      </c>
      <c r="C32" s="165">
        <v>-62753000</v>
      </c>
      <c r="D32" s="165">
        <v>-62015000</v>
      </c>
      <c r="E32" s="165">
        <v>-66968000</v>
      </c>
      <c r="F32" s="165">
        <v>-65903000</v>
      </c>
      <c r="G32" s="166">
        <v>-11481000</v>
      </c>
    </row>
    <row r="33" spans="1:7" x14ac:dyDescent="0.2">
      <c r="A33" s="2"/>
      <c r="B33" s="284" t="s">
        <v>57</v>
      </c>
      <c r="C33" s="283"/>
      <c r="D33" s="283"/>
      <c r="E33" s="283"/>
      <c r="F33" s="283"/>
      <c r="G33" s="283"/>
    </row>
    <row r="34" spans="1:7" x14ac:dyDescent="0.2">
      <c r="A34" s="2"/>
      <c r="B34" s="185"/>
      <c r="G34" s="201"/>
    </row>
    <row r="35" spans="1:7" x14ac:dyDescent="0.2">
      <c r="A35" s="2"/>
      <c r="B35" s="185"/>
      <c r="C35" s="186"/>
      <c r="D35" s="186"/>
      <c r="E35" s="186"/>
      <c r="F35" s="186"/>
      <c r="G35" s="201"/>
    </row>
    <row r="36" spans="1:7" x14ac:dyDescent="0.2">
      <c r="A36" s="2"/>
      <c r="B36" s="188" t="s">
        <v>58</v>
      </c>
      <c r="C36" s="186"/>
      <c r="D36" s="186"/>
      <c r="E36" s="186"/>
      <c r="F36" s="186"/>
      <c r="G36" s="201"/>
    </row>
    <row r="37" spans="1:7" x14ac:dyDescent="0.2">
      <c r="A37" s="2"/>
      <c r="B37" s="118" t="s">
        <v>59</v>
      </c>
      <c r="G37" s="202"/>
    </row>
    <row r="38" spans="1:7" x14ac:dyDescent="0.2">
      <c r="A38" s="2"/>
      <c r="B38" s="119" t="s">
        <v>60</v>
      </c>
      <c r="C38" s="120">
        <v>131690000</v>
      </c>
      <c r="D38" s="120">
        <v>130107000</v>
      </c>
      <c r="E38" s="120">
        <v>130220000</v>
      </c>
      <c r="F38" s="120">
        <v>130237000</v>
      </c>
      <c r="G38" s="121">
        <v>129716000</v>
      </c>
    </row>
    <row r="39" spans="1:7" x14ac:dyDescent="0.2">
      <c r="A39" s="2"/>
      <c r="B39" s="60" t="s">
        <v>61</v>
      </c>
      <c r="C39" s="122">
        <v>133754000</v>
      </c>
      <c r="D39" s="122">
        <v>132198000</v>
      </c>
      <c r="E39" s="122">
        <v>130978000</v>
      </c>
      <c r="F39" s="122">
        <v>131162000</v>
      </c>
      <c r="G39" s="92">
        <v>131194000</v>
      </c>
    </row>
    <row r="40" spans="1:7" x14ac:dyDescent="0.2">
      <c r="A40" s="2"/>
      <c r="B40" s="56"/>
      <c r="C40" s="77"/>
      <c r="D40" s="77"/>
      <c r="E40" s="77"/>
      <c r="F40" s="77"/>
      <c r="G40" s="74"/>
    </row>
    <row r="41" spans="1:7" x14ac:dyDescent="0.2">
      <c r="A41" s="2"/>
      <c r="B41" s="118" t="s">
        <v>62</v>
      </c>
      <c r="C41" s="123"/>
      <c r="D41" s="123"/>
      <c r="E41" s="123"/>
      <c r="F41" s="123"/>
      <c r="G41" s="107"/>
    </row>
    <row r="42" spans="1:7" x14ac:dyDescent="0.2">
      <c r="A42" s="2"/>
      <c r="B42" s="119" t="s">
        <v>60</v>
      </c>
      <c r="C42" s="124">
        <v>-0.48</v>
      </c>
      <c r="D42" s="124">
        <v>-0.48</v>
      </c>
      <c r="E42" s="124">
        <v>-0.51</v>
      </c>
      <c r="F42" s="124">
        <v>-0.51</v>
      </c>
      <c r="G42" s="125">
        <v>-0.09</v>
      </c>
    </row>
    <row r="43" spans="1:7" ht="15" thickBot="1" x14ac:dyDescent="0.25">
      <c r="A43" s="2"/>
      <c r="B43" s="60" t="s">
        <v>63</v>
      </c>
      <c r="C43" s="126">
        <v>-0.48</v>
      </c>
      <c r="D43" s="126">
        <v>-0.48</v>
      </c>
      <c r="E43" s="126">
        <v>-0.51</v>
      </c>
      <c r="F43" s="126">
        <v>-0.51</v>
      </c>
      <c r="G43" s="127">
        <v>-0.09</v>
      </c>
    </row>
    <row r="44" spans="1:7" x14ac:dyDescent="0.2">
      <c r="A44" s="2"/>
      <c r="B44" s="283" t="s">
        <v>64</v>
      </c>
      <c r="C44" s="283"/>
      <c r="D44" s="283"/>
      <c r="E44" s="283"/>
      <c r="F44" s="283"/>
      <c r="G44" s="283"/>
    </row>
    <row r="45" spans="1:7" x14ac:dyDescent="0.2">
      <c r="A45" s="2"/>
    </row>
  </sheetData>
  <mergeCells count="3">
    <mergeCell ref="B2:G2"/>
    <mergeCell ref="B44:G44"/>
    <mergeCell ref="B33:G33"/>
  </mergeCells>
  <pageMargins left="0.75" right="0.75" top="1" bottom="1" header="0.5" footer="0.5"/>
  <pageSetup scale="82" orientation="landscape" horizontalDpi="300" verticalDpi="300" r:id="rId1"/>
  <rowBreaks count="1" manualBreakCount="1">
    <brk id="34" max="16383" man="1"/>
  </rowBreaks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7"/>
  <sheetViews>
    <sheetView showGridLines="0" showRuler="0" zoomScaleNormal="100" zoomScaleSheetLayoutView="100" workbookViewId="0"/>
  </sheetViews>
  <sheetFormatPr defaultColWidth="13.7109375" defaultRowHeight="12.75" x14ac:dyDescent="0.2"/>
  <cols>
    <col min="1" max="1" width="2.7109375" style="187" customWidth="1"/>
    <col min="2" max="2" width="44.42578125" style="187" bestFit="1" customWidth="1"/>
    <col min="3" max="8" width="12" style="235" customWidth="1"/>
    <col min="9" max="9" width="3.42578125" style="235" customWidth="1"/>
    <col min="10" max="10" width="13.7109375" style="235"/>
    <col min="11" max="16384" width="13.7109375" style="187"/>
  </cols>
  <sheetData>
    <row r="1" spans="1:8" x14ac:dyDescent="0.2">
      <c r="A1" s="2"/>
      <c r="B1" s="2"/>
      <c r="C1" s="115"/>
      <c r="D1" s="115"/>
      <c r="E1" s="115"/>
    </row>
    <row r="2" spans="1:8" ht="20.25" customHeight="1" x14ac:dyDescent="0.3">
      <c r="A2" s="2"/>
      <c r="B2" s="281" t="s">
        <v>65</v>
      </c>
      <c r="C2" s="279"/>
      <c r="D2" s="279"/>
      <c r="E2" s="115"/>
    </row>
    <row r="3" spans="1:8" x14ac:dyDescent="0.2">
      <c r="A3" s="2"/>
      <c r="B3" s="138" t="s">
        <v>2</v>
      </c>
      <c r="C3" s="115"/>
      <c r="D3" s="115"/>
      <c r="E3" s="115"/>
    </row>
    <row r="4" spans="1:8" ht="13.5" thickBot="1" x14ac:dyDescent="0.25">
      <c r="A4" s="2"/>
      <c r="B4" s="8"/>
      <c r="C4" s="212"/>
      <c r="D4" s="212"/>
      <c r="E4" s="212"/>
      <c r="F4" s="212"/>
      <c r="G4" s="212"/>
      <c r="H4" s="212"/>
    </row>
    <row r="5" spans="1:8" ht="13.5" thickBot="1" x14ac:dyDescent="0.25">
      <c r="A5" s="137"/>
      <c r="B5" s="208" t="s">
        <v>45</v>
      </c>
      <c r="C5" s="11" t="s">
        <v>66</v>
      </c>
      <c r="D5" s="11" t="s">
        <v>67</v>
      </c>
      <c r="E5" s="11" t="s">
        <v>68</v>
      </c>
      <c r="F5" s="11" t="s">
        <v>69</v>
      </c>
      <c r="G5" s="11" t="s">
        <v>70</v>
      </c>
      <c r="H5" s="10" t="s">
        <v>71</v>
      </c>
    </row>
    <row r="6" spans="1:8" x14ac:dyDescent="0.2">
      <c r="A6" s="2"/>
      <c r="B6" s="210" t="s">
        <v>72</v>
      </c>
      <c r="C6" s="84">
        <v>192294000</v>
      </c>
      <c r="D6" s="84">
        <v>192294000</v>
      </c>
      <c r="E6" s="84">
        <v>192294000</v>
      </c>
      <c r="F6" s="84">
        <v>192294000</v>
      </c>
      <c r="G6" s="84">
        <v>192294000</v>
      </c>
      <c r="H6" s="85">
        <v>192294000</v>
      </c>
    </row>
    <row r="7" spans="1:8" x14ac:dyDescent="0.2">
      <c r="A7" s="2"/>
      <c r="B7" s="139" t="s">
        <v>73</v>
      </c>
      <c r="C7" s="104">
        <v>380160000</v>
      </c>
      <c r="D7" s="104">
        <v>312168000</v>
      </c>
      <c r="E7" s="104">
        <v>247122000</v>
      </c>
      <c r="F7" s="104">
        <v>181458000</v>
      </c>
      <c r="G7" s="104">
        <v>117475000</v>
      </c>
      <c r="H7" s="105">
        <v>104403000</v>
      </c>
    </row>
    <row r="8" spans="1:8" x14ac:dyDescent="0.2">
      <c r="A8" s="2"/>
      <c r="B8" s="139" t="s">
        <v>74</v>
      </c>
      <c r="C8" s="104">
        <v>28588000</v>
      </c>
      <c r="D8" s="104">
        <v>27218000</v>
      </c>
      <c r="E8" s="104">
        <v>26268000</v>
      </c>
      <c r="F8" s="104">
        <v>23899000</v>
      </c>
      <c r="G8" s="104">
        <v>22220000</v>
      </c>
      <c r="H8" s="105">
        <v>22938000</v>
      </c>
    </row>
    <row r="9" spans="1:8" x14ac:dyDescent="0.2">
      <c r="A9" s="2"/>
      <c r="B9" s="139" t="s">
        <v>75</v>
      </c>
      <c r="C9" s="104">
        <v>32667000</v>
      </c>
      <c r="D9" s="104">
        <v>41373000</v>
      </c>
      <c r="E9" s="104">
        <v>42565000</v>
      </c>
      <c r="F9" s="104">
        <v>39363000</v>
      </c>
      <c r="G9" s="104">
        <v>43609000</v>
      </c>
      <c r="H9" s="105">
        <v>38909000</v>
      </c>
    </row>
    <row r="10" spans="1:8" x14ac:dyDescent="0.2">
      <c r="A10" s="2"/>
      <c r="B10" s="139" t="s">
        <v>76</v>
      </c>
      <c r="C10" s="104">
        <v>2489000</v>
      </c>
      <c r="D10" s="104">
        <v>7598000</v>
      </c>
      <c r="E10" s="104">
        <v>9552000</v>
      </c>
      <c r="F10" s="104">
        <v>7962000</v>
      </c>
      <c r="G10" s="104">
        <v>19130000</v>
      </c>
      <c r="H10" s="105">
        <v>18296000</v>
      </c>
    </row>
    <row r="11" spans="1:8" x14ac:dyDescent="0.2">
      <c r="A11" s="2"/>
      <c r="B11" s="139" t="s">
        <v>77</v>
      </c>
      <c r="C11" s="104">
        <v>4573000</v>
      </c>
      <c r="D11" s="104">
        <v>4299000</v>
      </c>
      <c r="E11" s="104">
        <v>4949000</v>
      </c>
      <c r="F11" s="104">
        <v>6595000</v>
      </c>
      <c r="G11" s="104">
        <v>8733000</v>
      </c>
      <c r="H11" s="105">
        <v>10917000</v>
      </c>
    </row>
    <row r="12" spans="1:8" x14ac:dyDescent="0.2">
      <c r="A12" s="2"/>
      <c r="B12" s="140" t="s">
        <v>78</v>
      </c>
      <c r="C12" s="132">
        <v>5626000</v>
      </c>
      <c r="D12" s="132">
        <v>5591000</v>
      </c>
      <c r="E12" s="132">
        <v>5244000</v>
      </c>
      <c r="F12" s="132">
        <v>4586000</v>
      </c>
      <c r="G12" s="132">
        <v>4273000</v>
      </c>
      <c r="H12" s="133">
        <v>4299000</v>
      </c>
    </row>
    <row r="13" spans="1:8" x14ac:dyDescent="0.2">
      <c r="A13" s="2"/>
      <c r="B13" s="31" t="s">
        <v>79</v>
      </c>
      <c r="C13" s="234">
        <v>646397000</v>
      </c>
      <c r="D13" s="234">
        <v>590541000</v>
      </c>
      <c r="E13" s="234">
        <v>527994000</v>
      </c>
      <c r="F13" s="234">
        <v>456157000</v>
      </c>
      <c r="G13" s="234">
        <v>407734000</v>
      </c>
      <c r="H13" s="98">
        <v>392056000</v>
      </c>
    </row>
    <row r="14" spans="1:8" x14ac:dyDescent="0.2">
      <c r="A14" s="2"/>
      <c r="B14" s="143"/>
      <c r="C14" s="115"/>
      <c r="D14" s="115"/>
      <c r="E14" s="115"/>
      <c r="F14" s="115"/>
      <c r="G14" s="115"/>
      <c r="H14" s="116"/>
    </row>
    <row r="15" spans="1:8" x14ac:dyDescent="0.2">
      <c r="A15" s="2"/>
      <c r="B15" s="139" t="s">
        <v>80</v>
      </c>
      <c r="C15" s="104">
        <v>25315000</v>
      </c>
      <c r="D15" s="104">
        <v>23971000</v>
      </c>
      <c r="E15" s="104">
        <v>31902000</v>
      </c>
      <c r="F15" s="104">
        <v>27611000</v>
      </c>
      <c r="G15" s="104">
        <v>26146000</v>
      </c>
      <c r="H15" s="105">
        <v>23500000</v>
      </c>
    </row>
    <row r="16" spans="1:8" x14ac:dyDescent="0.2">
      <c r="A16" s="2"/>
      <c r="B16" s="139" t="s">
        <v>81</v>
      </c>
      <c r="C16" s="104">
        <v>99776000</v>
      </c>
      <c r="D16" s="104">
        <v>66507000</v>
      </c>
      <c r="E16" s="104">
        <v>52751000</v>
      </c>
      <c r="F16" s="104">
        <v>110105000</v>
      </c>
      <c r="G16" s="104">
        <v>79661000</v>
      </c>
      <c r="H16" s="105">
        <v>60706000</v>
      </c>
    </row>
    <row r="17" spans="1:8" x14ac:dyDescent="0.2">
      <c r="A17" s="2"/>
      <c r="B17" s="139" t="s">
        <v>82</v>
      </c>
      <c r="C17" s="104">
        <v>34374000</v>
      </c>
      <c r="D17" s="104">
        <v>42393000</v>
      </c>
      <c r="E17" s="104">
        <v>52688000</v>
      </c>
      <c r="F17" s="104">
        <v>56400000</v>
      </c>
      <c r="G17" s="104">
        <v>58313000</v>
      </c>
      <c r="H17" s="105">
        <v>73541000</v>
      </c>
    </row>
    <row r="18" spans="1:8" x14ac:dyDescent="0.2">
      <c r="A18" s="2"/>
      <c r="B18" s="139" t="s">
        <v>76</v>
      </c>
      <c r="C18" s="104">
        <v>21434000</v>
      </c>
      <c r="D18" s="104">
        <v>18921000</v>
      </c>
      <c r="E18" s="104">
        <v>20333000</v>
      </c>
      <c r="F18" s="104">
        <v>17902000</v>
      </c>
      <c r="G18" s="104">
        <v>6950000</v>
      </c>
      <c r="H18" s="105">
        <v>8003000</v>
      </c>
    </row>
    <row r="19" spans="1:8" x14ac:dyDescent="0.2">
      <c r="A19" s="2"/>
      <c r="B19" s="139" t="s">
        <v>83</v>
      </c>
      <c r="C19" s="104">
        <v>45351000</v>
      </c>
      <c r="D19" s="104">
        <v>44539000</v>
      </c>
      <c r="E19" s="104">
        <v>38996000</v>
      </c>
      <c r="F19" s="104">
        <v>35016000</v>
      </c>
      <c r="G19" s="104">
        <v>26765000</v>
      </c>
      <c r="H19" s="105">
        <v>33617000</v>
      </c>
    </row>
    <row r="20" spans="1:8" x14ac:dyDescent="0.2">
      <c r="A20" s="2"/>
      <c r="B20" s="139" t="s">
        <v>84</v>
      </c>
      <c r="C20" s="104">
        <v>222579000</v>
      </c>
      <c r="D20" s="104">
        <v>222523000</v>
      </c>
      <c r="E20" s="104">
        <v>187311000</v>
      </c>
      <c r="F20" s="104">
        <v>150000000</v>
      </c>
      <c r="G20" s="104">
        <v>140930000</v>
      </c>
      <c r="H20" s="105">
        <v>121313000</v>
      </c>
    </row>
    <row r="21" spans="1:8" x14ac:dyDescent="0.2">
      <c r="A21" s="2"/>
      <c r="B21" s="139" t="s">
        <v>85</v>
      </c>
      <c r="C21" s="104">
        <v>213941000</v>
      </c>
      <c r="D21" s="104">
        <v>209040000</v>
      </c>
      <c r="E21" s="104">
        <v>186058000</v>
      </c>
      <c r="F21" s="104">
        <v>196463000</v>
      </c>
      <c r="G21" s="104">
        <v>231520000</v>
      </c>
      <c r="H21" s="105">
        <v>230657000</v>
      </c>
    </row>
    <row r="22" spans="1:8" x14ac:dyDescent="0.2">
      <c r="A22" s="2"/>
      <c r="B22" s="31" t="s">
        <v>86</v>
      </c>
      <c r="C22" s="234">
        <v>662770000</v>
      </c>
      <c r="D22" s="234">
        <v>627894000</v>
      </c>
      <c r="E22" s="234">
        <v>570039000</v>
      </c>
      <c r="F22" s="234">
        <v>593497000</v>
      </c>
      <c r="G22" s="234">
        <v>570285000</v>
      </c>
      <c r="H22" s="98">
        <v>551337000</v>
      </c>
    </row>
    <row r="23" spans="1:8" x14ac:dyDescent="0.2">
      <c r="A23" s="2"/>
      <c r="B23" s="145"/>
      <c r="C23" s="146"/>
      <c r="D23" s="146"/>
      <c r="E23" s="146"/>
      <c r="F23" s="146"/>
      <c r="G23" s="146"/>
      <c r="H23" s="147"/>
    </row>
    <row r="24" spans="1:8" ht="13.5" thickBot="1" x14ac:dyDescent="0.25">
      <c r="A24" s="2"/>
      <c r="B24" s="148" t="s">
        <v>87</v>
      </c>
      <c r="C24" s="135">
        <v>1309167000</v>
      </c>
      <c r="D24" s="135">
        <v>1218435000</v>
      </c>
      <c r="E24" s="135">
        <v>1098033000</v>
      </c>
      <c r="F24" s="135">
        <v>1049654000</v>
      </c>
      <c r="G24" s="135">
        <v>978019000</v>
      </c>
      <c r="H24" s="136">
        <v>943393000</v>
      </c>
    </row>
    <row r="25" spans="1:8" x14ac:dyDescent="0.2">
      <c r="A25" s="2"/>
      <c r="B25" s="149"/>
      <c r="C25" s="150"/>
      <c r="D25" s="150"/>
      <c r="E25" s="150"/>
      <c r="F25" s="150"/>
      <c r="G25" s="150"/>
      <c r="H25" s="151"/>
    </row>
    <row r="26" spans="1:8" x14ac:dyDescent="0.2">
      <c r="A26" s="2"/>
      <c r="B26" s="143" t="s">
        <v>88</v>
      </c>
      <c r="C26" s="111">
        <v>665932000</v>
      </c>
      <c r="D26" s="111">
        <v>574294000</v>
      </c>
      <c r="E26" s="111">
        <v>516281000</v>
      </c>
      <c r="F26" s="111">
        <v>450503000</v>
      </c>
      <c r="G26" s="111">
        <v>387616000</v>
      </c>
      <c r="H26" s="112">
        <v>364950000</v>
      </c>
    </row>
    <row r="27" spans="1:8" x14ac:dyDescent="0.2">
      <c r="A27" s="2"/>
      <c r="B27" s="152"/>
      <c r="C27" s="115"/>
      <c r="D27" s="115"/>
      <c r="E27" s="115"/>
      <c r="F27" s="115"/>
      <c r="G27" s="115"/>
      <c r="H27" s="116"/>
    </row>
    <row r="28" spans="1:8" x14ac:dyDescent="0.2">
      <c r="A28" s="2"/>
      <c r="B28" s="139" t="s">
        <v>89</v>
      </c>
      <c r="C28" s="104">
        <v>22531000</v>
      </c>
      <c r="D28" s="104">
        <v>29773000</v>
      </c>
      <c r="E28" s="104">
        <v>30393000</v>
      </c>
      <c r="F28" s="104">
        <v>27328000</v>
      </c>
      <c r="G28" s="104">
        <v>28801000</v>
      </c>
      <c r="H28" s="105">
        <v>25116000</v>
      </c>
    </row>
    <row r="29" spans="1:8" x14ac:dyDescent="0.2">
      <c r="A29" s="2"/>
      <c r="B29" s="139" t="s">
        <v>90</v>
      </c>
      <c r="C29" s="104">
        <v>27283000</v>
      </c>
      <c r="D29" s="104">
        <v>20570000</v>
      </c>
      <c r="E29" s="104">
        <v>14216000</v>
      </c>
      <c r="F29" s="104">
        <v>7527000</v>
      </c>
      <c r="G29" s="104">
        <v>1344000</v>
      </c>
      <c r="H29" s="105">
        <v>1293000</v>
      </c>
    </row>
    <row r="30" spans="1:8" x14ac:dyDescent="0.2">
      <c r="A30" s="2"/>
      <c r="B30" s="139" t="s">
        <v>91</v>
      </c>
      <c r="C30" s="104">
        <v>46746000</v>
      </c>
      <c r="D30" s="104">
        <v>44810000</v>
      </c>
      <c r="E30" s="104">
        <v>41093000</v>
      </c>
      <c r="F30" s="104">
        <v>42281000</v>
      </c>
      <c r="G30" s="104">
        <v>41014000</v>
      </c>
      <c r="H30" s="105">
        <v>39821000</v>
      </c>
    </row>
    <row r="31" spans="1:8" x14ac:dyDescent="0.2">
      <c r="A31" s="2"/>
      <c r="B31" s="140" t="s">
        <v>36</v>
      </c>
      <c r="C31" s="132">
        <v>216378000</v>
      </c>
      <c r="D31" s="132">
        <v>231666000</v>
      </c>
      <c r="E31" s="132">
        <v>228869000</v>
      </c>
      <c r="F31" s="132">
        <v>220639000</v>
      </c>
      <c r="G31" s="132">
        <v>238793000</v>
      </c>
      <c r="H31" s="133">
        <v>232433000</v>
      </c>
    </row>
    <row r="32" spans="1:8" x14ac:dyDescent="0.2">
      <c r="A32" s="2"/>
      <c r="B32" s="153" t="s">
        <v>92</v>
      </c>
      <c r="C32" s="141">
        <v>312938000</v>
      </c>
      <c r="D32" s="141">
        <v>326819000</v>
      </c>
      <c r="E32" s="141">
        <v>314571000</v>
      </c>
      <c r="F32" s="141">
        <v>297775000</v>
      </c>
      <c r="G32" s="141">
        <v>309952000</v>
      </c>
      <c r="H32" s="142">
        <v>298663000</v>
      </c>
    </row>
    <row r="33" spans="1:8" x14ac:dyDescent="0.2">
      <c r="A33" s="2"/>
      <c r="B33" s="152"/>
      <c r="C33" s="115"/>
      <c r="D33" s="115"/>
      <c r="E33" s="115"/>
      <c r="F33" s="115"/>
      <c r="G33" s="115"/>
      <c r="H33" s="116"/>
    </row>
    <row r="34" spans="1:8" x14ac:dyDescent="0.2">
      <c r="A34" s="2"/>
      <c r="B34" s="139" t="s">
        <v>93</v>
      </c>
      <c r="C34" s="104">
        <v>47085000</v>
      </c>
      <c r="D34" s="104">
        <v>32266000</v>
      </c>
      <c r="E34" s="104">
        <v>25144000</v>
      </c>
      <c r="F34" s="104">
        <v>22169000</v>
      </c>
      <c r="G34" s="104">
        <v>21998000</v>
      </c>
      <c r="H34" s="105">
        <v>15337000</v>
      </c>
    </row>
    <row r="35" spans="1:8" x14ac:dyDescent="0.2">
      <c r="A35" s="2"/>
      <c r="B35" s="139" t="s">
        <v>89</v>
      </c>
      <c r="C35" s="104">
        <v>11737000</v>
      </c>
      <c r="D35" s="104">
        <v>13151000</v>
      </c>
      <c r="E35" s="104">
        <v>13533000</v>
      </c>
      <c r="F35" s="104">
        <v>12815000</v>
      </c>
      <c r="G35" s="104">
        <v>14872000</v>
      </c>
      <c r="H35" s="105">
        <v>15823000</v>
      </c>
    </row>
    <row r="36" spans="1:8" x14ac:dyDescent="0.2">
      <c r="A36" s="2"/>
      <c r="B36" s="139" t="s">
        <v>91</v>
      </c>
      <c r="C36" s="104">
        <v>8274000</v>
      </c>
      <c r="D36" s="104">
        <v>8745000</v>
      </c>
      <c r="E36" s="104">
        <v>8389000</v>
      </c>
      <c r="F36" s="104">
        <v>12425000</v>
      </c>
      <c r="G36" s="104">
        <v>7918000</v>
      </c>
      <c r="H36" s="105">
        <v>7481000</v>
      </c>
    </row>
    <row r="37" spans="1:8" x14ac:dyDescent="0.2">
      <c r="A37" s="2"/>
      <c r="B37" s="139" t="s">
        <v>36</v>
      </c>
      <c r="C37" s="104">
        <v>152939000</v>
      </c>
      <c r="D37" s="104">
        <v>163745000</v>
      </c>
      <c r="E37" s="104">
        <v>143081000</v>
      </c>
      <c r="F37" s="104">
        <v>176315000</v>
      </c>
      <c r="G37" s="104">
        <v>164913000</v>
      </c>
      <c r="H37" s="105">
        <v>165497000</v>
      </c>
    </row>
    <row r="38" spans="1:8" x14ac:dyDescent="0.2">
      <c r="A38" s="2"/>
      <c r="B38" s="139" t="s">
        <v>94</v>
      </c>
      <c r="C38" s="104">
        <v>26745000</v>
      </c>
      <c r="D38" s="104">
        <v>21031000</v>
      </c>
      <c r="E38" s="104">
        <v>18150000</v>
      </c>
      <c r="F38" s="104">
        <v>19274000</v>
      </c>
      <c r="G38" s="104">
        <v>19084000</v>
      </c>
      <c r="H38" s="105">
        <v>18790000</v>
      </c>
    </row>
    <row r="39" spans="1:8" x14ac:dyDescent="0.2">
      <c r="A39" s="2"/>
      <c r="B39" s="139" t="s">
        <v>95</v>
      </c>
      <c r="C39" s="104">
        <v>14701000</v>
      </c>
      <c r="D39" s="104">
        <v>15238000</v>
      </c>
      <c r="E39" s="104">
        <v>14500000</v>
      </c>
      <c r="F39" s="104">
        <v>13978000</v>
      </c>
      <c r="G39" s="104">
        <v>1893000</v>
      </c>
      <c r="H39" s="105">
        <v>2622000</v>
      </c>
    </row>
    <row r="40" spans="1:8" x14ac:dyDescent="0.2">
      <c r="A40" s="2"/>
      <c r="B40" s="139" t="s">
        <v>96</v>
      </c>
      <c r="C40" s="104">
        <v>68816000</v>
      </c>
      <c r="D40" s="104">
        <v>63146000</v>
      </c>
      <c r="E40" s="104">
        <v>44384000</v>
      </c>
      <c r="F40" s="104">
        <v>44400000</v>
      </c>
      <c r="G40" s="104">
        <v>49773000</v>
      </c>
      <c r="H40" s="105">
        <v>54230000</v>
      </c>
    </row>
    <row r="41" spans="1:8" x14ac:dyDescent="0.2">
      <c r="A41" s="2"/>
      <c r="B41" s="153" t="s">
        <v>97</v>
      </c>
      <c r="C41" s="141">
        <v>330297000</v>
      </c>
      <c r="D41" s="141">
        <v>317322000</v>
      </c>
      <c r="E41" s="141">
        <v>267181000</v>
      </c>
      <c r="F41" s="141">
        <v>301376000</v>
      </c>
      <c r="G41" s="141">
        <v>280451000</v>
      </c>
      <c r="H41" s="142">
        <v>279780000</v>
      </c>
    </row>
    <row r="42" spans="1:8" x14ac:dyDescent="0.2">
      <c r="A42" s="2"/>
      <c r="B42" s="140"/>
      <c r="C42" s="146"/>
      <c r="D42" s="146"/>
      <c r="E42" s="146"/>
      <c r="F42" s="146"/>
      <c r="G42" s="146"/>
      <c r="H42" s="147"/>
    </row>
    <row r="43" spans="1:8" ht="13.5" thickBot="1" x14ac:dyDescent="0.25">
      <c r="A43" s="2"/>
      <c r="B43" s="154" t="s">
        <v>98</v>
      </c>
      <c r="C43" s="135">
        <v>1309167000</v>
      </c>
      <c r="D43" s="135">
        <v>1218435000</v>
      </c>
      <c r="E43" s="135">
        <v>1098033000</v>
      </c>
      <c r="F43" s="135">
        <v>1049654000</v>
      </c>
      <c r="G43" s="135">
        <v>978019000</v>
      </c>
      <c r="H43" s="136">
        <v>943393000</v>
      </c>
    </row>
    <row r="44" spans="1:8" x14ac:dyDescent="0.2">
      <c r="A44" s="2"/>
      <c r="B44" s="149"/>
      <c r="C44" s="75"/>
      <c r="D44" s="75"/>
      <c r="E44" s="237"/>
      <c r="F44" s="236"/>
      <c r="G44" s="236"/>
      <c r="H44" s="198"/>
    </row>
    <row r="45" spans="1:8" x14ac:dyDescent="0.2">
      <c r="A45" s="2"/>
      <c r="B45" s="188" t="s">
        <v>99</v>
      </c>
      <c r="E45" s="115"/>
      <c r="H45" s="199"/>
    </row>
    <row r="46" spans="1:8" ht="13.5" thickBot="1" x14ac:dyDescent="0.25">
      <c r="B46" s="128" t="s">
        <v>100</v>
      </c>
      <c r="H46" s="200"/>
    </row>
    <row r="47" spans="1:8" x14ac:dyDescent="0.2">
      <c r="B47" s="129" t="s">
        <v>37</v>
      </c>
      <c r="C47" s="238">
        <v>278267000</v>
      </c>
      <c r="D47" s="238">
        <v>315379000</v>
      </c>
      <c r="E47" s="238">
        <v>310543000</v>
      </c>
      <c r="F47" s="238">
        <v>307509000</v>
      </c>
      <c r="G47" s="238">
        <v>335611000</v>
      </c>
      <c r="H47" s="130">
        <v>345833000</v>
      </c>
    </row>
    <row r="48" spans="1:8" x14ac:dyDescent="0.2">
      <c r="B48" s="35" t="s">
        <v>38</v>
      </c>
      <c r="C48" s="239">
        <v>23343000</v>
      </c>
      <c r="D48" s="239">
        <v>20275000</v>
      </c>
      <c r="E48" s="239">
        <v>9825000</v>
      </c>
      <c r="F48" s="239">
        <v>43562000</v>
      </c>
      <c r="G48" s="239">
        <v>28370000</v>
      </c>
      <c r="H48" s="105">
        <v>17934000</v>
      </c>
    </row>
    <row r="49" spans="2:8" ht="13.5" thickBot="1" x14ac:dyDescent="0.25">
      <c r="B49" s="155" t="s">
        <v>8</v>
      </c>
      <c r="C49" s="240">
        <v>67707000</v>
      </c>
      <c r="D49" s="240">
        <v>59757000</v>
      </c>
      <c r="E49" s="240">
        <v>51582000</v>
      </c>
      <c r="F49" s="240">
        <v>45884000</v>
      </c>
      <c r="G49" s="240">
        <v>39726000</v>
      </c>
      <c r="H49" s="156">
        <v>34163000</v>
      </c>
    </row>
    <row r="50" spans="2:8" ht="13.5" thickBot="1" x14ac:dyDescent="0.25">
      <c r="B50" s="157" t="s">
        <v>101</v>
      </c>
      <c r="C50" s="241">
        <v>369317000</v>
      </c>
      <c r="D50" s="241">
        <v>395411000</v>
      </c>
      <c r="E50" s="241">
        <v>371950000</v>
      </c>
      <c r="F50" s="241">
        <v>396954000</v>
      </c>
      <c r="G50" s="241">
        <v>403706000</v>
      </c>
      <c r="H50" s="158">
        <v>397930000</v>
      </c>
    </row>
    <row r="51" spans="2:8" x14ac:dyDescent="0.2">
      <c r="B51" s="129"/>
      <c r="C51" s="236"/>
      <c r="D51" s="236"/>
      <c r="E51" s="236"/>
      <c r="F51" s="236"/>
      <c r="G51" s="236"/>
      <c r="H51" s="159"/>
    </row>
    <row r="52" spans="2:8" x14ac:dyDescent="0.2">
      <c r="B52" s="35" t="s">
        <v>37</v>
      </c>
      <c r="C52" s="239">
        <v>26310000</v>
      </c>
      <c r="D52" s="239">
        <v>20054000</v>
      </c>
      <c r="E52" s="239">
        <v>11937000</v>
      </c>
      <c r="F52" s="239">
        <v>19025000</v>
      </c>
      <c r="G52" s="239">
        <v>16096000</v>
      </c>
      <c r="H52" s="105">
        <v>17618000</v>
      </c>
    </row>
    <row r="53" spans="2:8" x14ac:dyDescent="0.2">
      <c r="B53" s="35" t="s">
        <v>38</v>
      </c>
      <c r="C53" s="239">
        <v>5500000</v>
      </c>
      <c r="D53" s="239">
        <v>3800000</v>
      </c>
      <c r="E53" s="239">
        <v>4400000</v>
      </c>
      <c r="F53" s="239">
        <v>4100000</v>
      </c>
      <c r="G53" s="239">
        <v>6500000</v>
      </c>
      <c r="H53" s="105">
        <v>5711000</v>
      </c>
    </row>
    <row r="54" spans="2:8" x14ac:dyDescent="0.2">
      <c r="B54" s="131" t="s">
        <v>8</v>
      </c>
      <c r="C54" s="242"/>
      <c r="D54" s="242"/>
      <c r="E54" s="242"/>
      <c r="F54" s="242"/>
      <c r="G54" s="242"/>
      <c r="H54" s="190"/>
    </row>
    <row r="55" spans="2:8" x14ac:dyDescent="0.2">
      <c r="B55" s="160" t="s">
        <v>102</v>
      </c>
      <c r="C55" s="243">
        <v>31810000</v>
      </c>
      <c r="D55" s="243">
        <v>23854000</v>
      </c>
      <c r="E55" s="243">
        <v>16337000</v>
      </c>
      <c r="F55" s="243">
        <v>23125000</v>
      </c>
      <c r="G55" s="243">
        <v>22596000</v>
      </c>
      <c r="H55" s="142">
        <v>23329000</v>
      </c>
    </row>
    <row r="56" spans="2:8" x14ac:dyDescent="0.2">
      <c r="B56" s="35"/>
      <c r="C56" s="244"/>
      <c r="D56" s="244"/>
      <c r="E56" s="244"/>
      <c r="F56" s="244"/>
      <c r="G56" s="244"/>
      <c r="H56" s="116"/>
    </row>
    <row r="57" spans="2:8" x14ac:dyDescent="0.2">
      <c r="B57" s="35" t="s">
        <v>37</v>
      </c>
      <c r="C57" s="239">
        <v>304577000</v>
      </c>
      <c r="D57" s="239">
        <v>335433000</v>
      </c>
      <c r="E57" s="239">
        <v>322480000</v>
      </c>
      <c r="F57" s="239">
        <v>326534000</v>
      </c>
      <c r="G57" s="239">
        <v>351707000</v>
      </c>
      <c r="H57" s="105">
        <v>363451000</v>
      </c>
    </row>
    <row r="58" spans="2:8" x14ac:dyDescent="0.2">
      <c r="B58" s="35" t="s">
        <v>38</v>
      </c>
      <c r="C58" s="239">
        <v>28843000</v>
      </c>
      <c r="D58" s="239">
        <v>24075000</v>
      </c>
      <c r="E58" s="239">
        <v>14225000</v>
      </c>
      <c r="F58" s="239">
        <v>47662000</v>
      </c>
      <c r="G58" s="239">
        <v>34870000</v>
      </c>
      <c r="H58" s="105">
        <v>23645000</v>
      </c>
    </row>
    <row r="59" spans="2:8" x14ac:dyDescent="0.2">
      <c r="B59" s="131" t="s">
        <v>8</v>
      </c>
      <c r="C59" s="245">
        <v>67707000</v>
      </c>
      <c r="D59" s="245">
        <v>59757000</v>
      </c>
      <c r="E59" s="245">
        <v>51582000</v>
      </c>
      <c r="F59" s="245">
        <v>45884000</v>
      </c>
      <c r="G59" s="245">
        <v>39726000</v>
      </c>
      <c r="H59" s="161">
        <v>34163000</v>
      </c>
    </row>
    <row r="60" spans="2:8" ht="13.5" thickBot="1" x14ac:dyDescent="0.25">
      <c r="B60" s="263" t="s">
        <v>103</v>
      </c>
      <c r="C60" s="246">
        <v>401127000</v>
      </c>
      <c r="D60" s="246">
        <v>419265000</v>
      </c>
      <c r="E60" s="246">
        <v>388287000</v>
      </c>
      <c r="F60" s="246">
        <v>420079000</v>
      </c>
      <c r="G60" s="246">
        <v>426302000</v>
      </c>
      <c r="H60" s="136">
        <v>421259000</v>
      </c>
    </row>
    <row r="61" spans="2:8" x14ac:dyDescent="0.2">
      <c r="B61" s="129"/>
      <c r="C61" s="236"/>
      <c r="D61" s="236"/>
      <c r="E61" s="236"/>
      <c r="F61" s="236"/>
      <c r="G61" s="236"/>
      <c r="H61" s="198"/>
    </row>
    <row r="62" spans="2:8" x14ac:dyDescent="0.2">
      <c r="B62" s="35"/>
      <c r="C62" s="244"/>
      <c r="D62" s="244"/>
      <c r="E62" s="244"/>
      <c r="F62" s="244"/>
      <c r="G62" s="244"/>
      <c r="H62" s="199"/>
    </row>
    <row r="63" spans="2:8" ht="13.5" thickBot="1" x14ac:dyDescent="0.25">
      <c r="B63" s="128" t="s">
        <v>104</v>
      </c>
      <c r="C63" s="247"/>
      <c r="D63" s="247"/>
      <c r="E63" s="247"/>
      <c r="F63" s="247"/>
      <c r="G63" s="247"/>
      <c r="H63" s="200"/>
    </row>
    <row r="64" spans="2:8" x14ac:dyDescent="0.2">
      <c r="B64" s="129" t="s">
        <v>105</v>
      </c>
      <c r="C64" s="238">
        <v>213941000</v>
      </c>
      <c r="D64" s="238">
        <v>209040000</v>
      </c>
      <c r="E64" s="238">
        <v>186058000</v>
      </c>
      <c r="F64" s="238">
        <v>196463000</v>
      </c>
      <c r="G64" s="238">
        <v>231520000</v>
      </c>
      <c r="H64" s="130">
        <v>230657000</v>
      </c>
    </row>
    <row r="65" spans="2:8" x14ac:dyDescent="0.2">
      <c r="B65" s="131" t="s">
        <v>106</v>
      </c>
      <c r="C65" s="245">
        <v>222579000</v>
      </c>
      <c r="D65" s="245">
        <v>222523000</v>
      </c>
      <c r="E65" s="245">
        <v>187311000</v>
      </c>
      <c r="F65" s="245">
        <v>150000000</v>
      </c>
      <c r="G65" s="245">
        <v>140930000</v>
      </c>
      <c r="H65" s="133">
        <v>121313000</v>
      </c>
    </row>
    <row r="66" spans="2:8" ht="13.5" thickBot="1" x14ac:dyDescent="0.25">
      <c r="B66" s="134" t="s">
        <v>107</v>
      </c>
      <c r="C66" s="248">
        <v>436520000</v>
      </c>
      <c r="D66" s="248">
        <v>431563000</v>
      </c>
      <c r="E66" s="248">
        <v>373369000</v>
      </c>
      <c r="F66" s="248">
        <v>346463000</v>
      </c>
      <c r="G66" s="248">
        <v>372450000</v>
      </c>
      <c r="H66" s="136">
        <v>351970000</v>
      </c>
    </row>
    <row r="67" spans="2:8" x14ac:dyDescent="0.2">
      <c r="B67" s="129"/>
      <c r="C67" s="236"/>
      <c r="D67" s="236"/>
      <c r="E67" s="236"/>
      <c r="F67" s="236"/>
      <c r="G67" s="236"/>
      <c r="H67" s="162"/>
    </row>
  </sheetData>
  <pageMargins left="0.75" right="0.75" top="1" bottom="1" header="0.5" footer="0.5"/>
  <pageSetup scale="92" orientation="landscape" horizontalDpi="300" verticalDpi="300" r:id="rId1"/>
  <rowBreaks count="2" manualBreakCount="2">
    <brk id="25" max="16383" man="1"/>
    <brk id="44" max="8" man="1"/>
  </rowBreaks>
  <customProperties>
    <customPr name="_pios_id" r:id="rId2"/>
    <customPr name="EpmWorksheetKeyString_GUID" r:id="rId3"/>
  </customProperties>
  <ignoredErrors>
    <ignoredError sqref="C5:H5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0"/>
  <sheetViews>
    <sheetView showGridLines="0" showRuler="0" zoomScaleNormal="100" zoomScaleSheetLayoutView="100" workbookViewId="0"/>
  </sheetViews>
  <sheetFormatPr defaultColWidth="13.7109375" defaultRowHeight="12.75" x14ac:dyDescent="0.2"/>
  <cols>
    <col min="1" max="1" width="3" customWidth="1"/>
    <col min="2" max="2" width="58.42578125" bestFit="1" customWidth="1"/>
    <col min="3" max="7" width="12" style="219" customWidth="1"/>
    <col min="8" max="8" width="3" customWidth="1"/>
  </cols>
  <sheetData>
    <row r="1" spans="1:7" x14ac:dyDescent="0.2">
      <c r="A1" s="2"/>
      <c r="B1" s="2"/>
      <c r="C1" s="115"/>
      <c r="D1" s="115"/>
      <c r="E1" s="115"/>
      <c r="F1" s="115"/>
    </row>
    <row r="2" spans="1:7" ht="20.25" x14ac:dyDescent="0.3">
      <c r="A2" s="2"/>
      <c r="B2" s="282" t="s">
        <v>108</v>
      </c>
      <c r="C2" s="282"/>
      <c r="D2" s="115"/>
      <c r="E2" s="115"/>
      <c r="F2" s="115"/>
    </row>
    <row r="3" spans="1:7" x14ac:dyDescent="0.2">
      <c r="A3" s="2"/>
      <c r="B3" s="7" t="s">
        <v>2</v>
      </c>
      <c r="C3" s="115"/>
      <c r="D3" s="115"/>
      <c r="E3" s="115"/>
      <c r="F3" s="115"/>
    </row>
    <row r="4" spans="1:7" ht="13.5" thickBot="1" x14ac:dyDescent="0.25">
      <c r="A4" s="2"/>
      <c r="B4" s="8"/>
      <c r="C4" s="212"/>
      <c r="D4" s="212"/>
      <c r="E4" s="212"/>
      <c r="F4" s="212"/>
      <c r="G4" s="212"/>
    </row>
    <row r="5" spans="1:7" ht="13.5" thickBot="1" x14ac:dyDescent="0.25">
      <c r="A5" s="137"/>
      <c r="B5" s="208" t="s">
        <v>45</v>
      </c>
      <c r="C5" s="11" t="s">
        <v>5</v>
      </c>
      <c r="D5" s="11" t="s">
        <v>46</v>
      </c>
      <c r="E5" s="11" t="s">
        <v>47</v>
      </c>
      <c r="F5" s="11" t="s">
        <v>48</v>
      </c>
      <c r="G5" s="10" t="s">
        <v>4</v>
      </c>
    </row>
    <row r="6" spans="1:7" x14ac:dyDescent="0.2">
      <c r="A6" s="2"/>
      <c r="B6" s="210" t="s">
        <v>109</v>
      </c>
      <c r="C6" s="84">
        <v>-77747000</v>
      </c>
      <c r="D6" s="84">
        <v>-64198000</v>
      </c>
      <c r="E6" s="84">
        <v>-67610000</v>
      </c>
      <c r="F6" s="84">
        <v>-78155000</v>
      </c>
      <c r="G6" s="85">
        <v>-14240000</v>
      </c>
    </row>
    <row r="7" spans="1:7" x14ac:dyDescent="0.2">
      <c r="A7" s="2"/>
      <c r="B7" s="139" t="s">
        <v>110</v>
      </c>
      <c r="C7" s="104">
        <v>145000</v>
      </c>
      <c r="D7" s="104">
        <v>-1059000</v>
      </c>
      <c r="E7" s="104">
        <v>-2249000</v>
      </c>
      <c r="F7" s="104">
        <v>-1724000</v>
      </c>
      <c r="G7" s="105">
        <v>3084000</v>
      </c>
    </row>
    <row r="8" spans="1:7" x14ac:dyDescent="0.2">
      <c r="A8" s="2"/>
      <c r="B8" s="139" t="s">
        <v>34</v>
      </c>
      <c r="C8" s="104">
        <v>72305000</v>
      </c>
      <c r="D8" s="104">
        <v>71511000</v>
      </c>
      <c r="E8" s="104">
        <v>71465000</v>
      </c>
      <c r="F8" s="104">
        <v>70328000</v>
      </c>
      <c r="G8" s="105">
        <v>21520000</v>
      </c>
    </row>
    <row r="9" spans="1:7" x14ac:dyDescent="0.2">
      <c r="A9" s="2"/>
      <c r="B9" s="139" t="s">
        <v>111</v>
      </c>
      <c r="C9" s="104">
        <v>-413000</v>
      </c>
      <c r="D9" s="104">
        <v>-2811000</v>
      </c>
      <c r="E9" s="104">
        <v>-1610000</v>
      </c>
      <c r="F9" s="104">
        <v>498000</v>
      </c>
      <c r="G9" s="105">
        <v>759000</v>
      </c>
    </row>
    <row r="10" spans="1:7" x14ac:dyDescent="0.2">
      <c r="A10" s="2"/>
      <c r="B10" s="139" t="s">
        <v>112</v>
      </c>
      <c r="C10" s="104">
        <v>1213000</v>
      </c>
      <c r="D10" s="104">
        <v>1660000</v>
      </c>
      <c r="E10" s="104">
        <v>1688000</v>
      </c>
      <c r="F10" s="104">
        <v>1876000</v>
      </c>
      <c r="G10" s="105">
        <v>1596000</v>
      </c>
    </row>
    <row r="11" spans="1:7" x14ac:dyDescent="0.2">
      <c r="A11" s="175"/>
      <c r="B11" s="139" t="s">
        <v>113</v>
      </c>
      <c r="C11" s="115"/>
      <c r="D11" s="115"/>
      <c r="E11" s="115"/>
      <c r="F11" s="115"/>
      <c r="G11" s="116"/>
    </row>
    <row r="12" spans="1:7" x14ac:dyDescent="0.2">
      <c r="A12" s="2"/>
      <c r="B12" s="139" t="s">
        <v>114</v>
      </c>
      <c r="C12" s="104">
        <v>1525000</v>
      </c>
      <c r="D12" s="104">
        <v>-8995000</v>
      </c>
      <c r="E12" s="104">
        <v>3782000</v>
      </c>
      <c r="F12" s="104">
        <v>756000</v>
      </c>
      <c r="G12" s="105">
        <v>3217000</v>
      </c>
    </row>
    <row r="13" spans="1:7" x14ac:dyDescent="0.2">
      <c r="A13" s="2"/>
      <c r="B13" s="163" t="s">
        <v>115</v>
      </c>
      <c r="C13" s="104">
        <v>21384000</v>
      </c>
      <c r="D13" s="104">
        <v>7221000</v>
      </c>
      <c r="E13" s="104">
        <v>-52925000</v>
      </c>
      <c r="F13" s="104">
        <v>38061000</v>
      </c>
      <c r="G13" s="105">
        <v>-3447000</v>
      </c>
    </row>
    <row r="14" spans="1:7" x14ac:dyDescent="0.2">
      <c r="A14" s="2"/>
      <c r="B14" s="164" t="s">
        <v>116</v>
      </c>
      <c r="C14" s="95">
        <v>-313000</v>
      </c>
      <c r="D14" s="95">
        <v>-51315000</v>
      </c>
      <c r="E14" s="95">
        <v>29958000</v>
      </c>
      <c r="F14" s="95">
        <v>4455000</v>
      </c>
      <c r="G14" s="96">
        <v>-11135000</v>
      </c>
    </row>
    <row r="15" spans="1:7" ht="13.5" thickBot="1" x14ac:dyDescent="0.25">
      <c r="A15" s="2"/>
      <c r="B15" s="148" t="s">
        <v>117</v>
      </c>
      <c r="C15" s="135">
        <v>18099000</v>
      </c>
      <c r="D15" s="135">
        <v>-47986000</v>
      </c>
      <c r="E15" s="135">
        <v>-17501000</v>
      </c>
      <c r="F15" s="135">
        <v>36095000</v>
      </c>
      <c r="G15" s="136">
        <v>1354000</v>
      </c>
    </row>
    <row r="16" spans="1:7" x14ac:dyDescent="0.2">
      <c r="A16" s="2"/>
      <c r="B16" s="167"/>
      <c r="C16" s="78"/>
      <c r="D16" s="78"/>
      <c r="E16" s="78"/>
      <c r="F16" s="78"/>
      <c r="G16" s="74"/>
    </row>
    <row r="17" spans="1:8" x14ac:dyDescent="0.2">
      <c r="A17" s="2"/>
      <c r="B17" s="139" t="s">
        <v>118</v>
      </c>
      <c r="C17" s="104">
        <v>95000</v>
      </c>
      <c r="D17" s="104">
        <v>585000</v>
      </c>
      <c r="E17" s="104">
        <v>266000</v>
      </c>
      <c r="F17" s="104">
        <v>136000</v>
      </c>
      <c r="G17" s="105">
        <v>39000</v>
      </c>
    </row>
    <row r="18" spans="1:8" x14ac:dyDescent="0.2">
      <c r="A18" s="2"/>
      <c r="B18" s="139" t="s">
        <v>119</v>
      </c>
      <c r="C18" s="104">
        <v>-386000</v>
      </c>
      <c r="D18" s="104">
        <v>-798000</v>
      </c>
      <c r="E18" s="104">
        <v>-353000</v>
      </c>
      <c r="F18" s="104">
        <v>-419000</v>
      </c>
      <c r="G18" s="105">
        <v>-437000</v>
      </c>
    </row>
    <row r="19" spans="1:8" x14ac:dyDescent="0.2">
      <c r="A19" s="2"/>
      <c r="B19" s="140" t="s">
        <v>120</v>
      </c>
      <c r="C19" s="95">
        <v>-2004000</v>
      </c>
      <c r="D19" s="95">
        <v>-3932000</v>
      </c>
      <c r="E19" s="95">
        <v>-1399000</v>
      </c>
      <c r="F19" s="95">
        <v>-678000</v>
      </c>
      <c r="G19" s="96">
        <v>-1736000</v>
      </c>
    </row>
    <row r="20" spans="1:8" ht="13.5" thickBot="1" x14ac:dyDescent="0.25">
      <c r="A20" s="2"/>
      <c r="B20" s="148" t="s">
        <v>42</v>
      </c>
      <c r="C20" s="135">
        <v>15804000</v>
      </c>
      <c r="D20" s="135">
        <v>-52131000</v>
      </c>
      <c r="E20" s="135">
        <v>-18987000</v>
      </c>
      <c r="F20" s="135">
        <v>35134000</v>
      </c>
      <c r="G20" s="136">
        <v>-780000</v>
      </c>
    </row>
    <row r="21" spans="1:8" x14ac:dyDescent="0.2">
      <c r="A21" s="2"/>
      <c r="B21" s="44"/>
      <c r="C21" s="78"/>
      <c r="D21" s="78"/>
      <c r="E21" s="78"/>
      <c r="F21" s="78"/>
      <c r="G21" s="74"/>
    </row>
    <row r="22" spans="1:8" x14ac:dyDescent="0.2">
      <c r="A22" s="2"/>
      <c r="B22" s="139" t="s">
        <v>121</v>
      </c>
      <c r="C22" s="191"/>
      <c r="D22" s="191"/>
      <c r="E22" s="191"/>
      <c r="F22" s="191"/>
      <c r="G22" s="192"/>
    </row>
    <row r="23" spans="1:8" x14ac:dyDescent="0.2">
      <c r="A23" s="2"/>
      <c r="B23" s="139" t="s">
        <v>43</v>
      </c>
      <c r="C23" s="104">
        <v>-2111000</v>
      </c>
      <c r="D23" s="104">
        <v>-1849000</v>
      </c>
      <c r="E23" s="104">
        <v>-1027000</v>
      </c>
      <c r="F23" s="104">
        <v>-1311000</v>
      </c>
      <c r="G23" s="105">
        <v>-3117000</v>
      </c>
    </row>
    <row r="24" spans="1:8" x14ac:dyDescent="0.2">
      <c r="A24" s="2"/>
      <c r="B24" s="139" t="s">
        <v>122</v>
      </c>
      <c r="C24" s="104">
        <v>162000</v>
      </c>
      <c r="D24" s="191"/>
      <c r="E24" s="191"/>
      <c r="F24" s="191"/>
      <c r="G24" s="192"/>
    </row>
    <row r="25" spans="1:8" x14ac:dyDescent="0.2">
      <c r="A25" s="2"/>
      <c r="B25" s="140" t="s">
        <v>123</v>
      </c>
      <c r="C25" s="95"/>
      <c r="D25" s="95">
        <v>34065000</v>
      </c>
      <c r="E25" s="95">
        <v>37367000</v>
      </c>
      <c r="F25" s="95">
        <v>8218000</v>
      </c>
      <c r="G25" s="96">
        <v>21465000</v>
      </c>
    </row>
    <row r="26" spans="1:8" ht="13.5" thickBot="1" x14ac:dyDescent="0.25">
      <c r="A26" s="2"/>
      <c r="B26" s="148" t="s">
        <v>124</v>
      </c>
      <c r="C26" s="135">
        <v>-1949000</v>
      </c>
      <c r="D26" s="135">
        <v>32216000</v>
      </c>
      <c r="E26" s="135">
        <v>36340000</v>
      </c>
      <c r="F26" s="135">
        <v>6907000</v>
      </c>
      <c r="G26" s="136">
        <v>18348000</v>
      </c>
    </row>
    <row r="27" spans="1:8" x14ac:dyDescent="0.2">
      <c r="A27" s="2"/>
      <c r="B27" s="44"/>
      <c r="C27" s="78"/>
      <c r="D27" s="78"/>
      <c r="E27" s="78"/>
      <c r="F27" s="78"/>
      <c r="G27" s="74"/>
    </row>
    <row r="28" spans="1:8" x14ac:dyDescent="0.2">
      <c r="A28" s="2"/>
      <c r="B28" s="139" t="s">
        <v>125</v>
      </c>
      <c r="C28" s="104">
        <v>-3612000</v>
      </c>
      <c r="D28" s="104">
        <v>-3669000</v>
      </c>
      <c r="E28" s="104">
        <v>-4087000</v>
      </c>
      <c r="F28" s="104">
        <v>-4227000</v>
      </c>
      <c r="G28" s="105">
        <v>-3814000</v>
      </c>
    </row>
    <row r="29" spans="1:8" x14ac:dyDescent="0.2">
      <c r="A29" s="2"/>
      <c r="B29" s="139" t="s">
        <v>126</v>
      </c>
      <c r="C29" s="104">
        <v>1548000</v>
      </c>
      <c r="D29" s="104">
        <v>698000</v>
      </c>
      <c r="E29" s="104">
        <v>91000</v>
      </c>
      <c r="F29" s="104">
        <v>147000</v>
      </c>
      <c r="G29" s="105">
        <v>577000</v>
      </c>
    </row>
    <row r="30" spans="1:8" ht="13.5" thickBot="1" x14ac:dyDescent="0.25">
      <c r="A30" s="2"/>
      <c r="B30" s="140" t="s">
        <v>127</v>
      </c>
      <c r="C30" s="95">
        <v>-16569000</v>
      </c>
      <c r="D30" s="193"/>
      <c r="E30" s="193"/>
      <c r="F30" s="193"/>
      <c r="G30" s="277">
        <v>-17294000</v>
      </c>
    </row>
    <row r="31" spans="1:8" ht="13.5" thickBot="1" x14ac:dyDescent="0.25">
      <c r="A31" s="2"/>
      <c r="B31" s="148" t="s">
        <v>128</v>
      </c>
      <c r="C31" s="135">
        <v>-18633000</v>
      </c>
      <c r="D31" s="135">
        <v>-2971000</v>
      </c>
      <c r="E31" s="135">
        <v>-3996000</v>
      </c>
      <c r="F31" s="135">
        <v>-4080000</v>
      </c>
      <c r="G31" s="136">
        <v>-20531000</v>
      </c>
      <c r="H31" s="176"/>
    </row>
    <row r="32" spans="1:8" x14ac:dyDescent="0.2">
      <c r="A32" s="2"/>
      <c r="B32" s="167"/>
      <c r="C32" s="77"/>
      <c r="D32" s="249"/>
      <c r="E32" s="249"/>
      <c r="F32" s="249"/>
      <c r="G32" s="151"/>
    </row>
    <row r="33" spans="1:7" x14ac:dyDescent="0.2">
      <c r="A33" s="2"/>
      <c r="B33" s="143" t="s">
        <v>129</v>
      </c>
      <c r="C33" s="111">
        <v>-4778000</v>
      </c>
      <c r="D33" s="111">
        <v>-22886000</v>
      </c>
      <c r="E33" s="111">
        <v>13357000</v>
      </c>
      <c r="F33" s="111">
        <v>37961000</v>
      </c>
      <c r="G33" s="112">
        <v>-2963000</v>
      </c>
    </row>
    <row r="34" spans="1:7" x14ac:dyDescent="0.2">
      <c r="A34" s="2"/>
      <c r="B34" s="139" t="s">
        <v>130</v>
      </c>
      <c r="C34" s="104">
        <v>213941000</v>
      </c>
      <c r="D34" s="104">
        <v>209040000</v>
      </c>
      <c r="E34" s="104">
        <v>186058000</v>
      </c>
      <c r="F34" s="104">
        <v>196463000</v>
      </c>
      <c r="G34" s="105">
        <v>231520000</v>
      </c>
    </row>
    <row r="35" spans="1:7" x14ac:dyDescent="0.2">
      <c r="A35" s="2"/>
      <c r="B35" s="168" t="s">
        <v>131</v>
      </c>
      <c r="C35" s="95">
        <v>-123000</v>
      </c>
      <c r="D35" s="95">
        <v>-96000</v>
      </c>
      <c r="E35" s="95">
        <v>-2952000</v>
      </c>
      <c r="F35" s="95">
        <v>-2904000</v>
      </c>
      <c r="G35" s="133">
        <v>2100000</v>
      </c>
    </row>
    <row r="36" spans="1:7" ht="13.5" thickBot="1" x14ac:dyDescent="0.25">
      <c r="A36" s="2"/>
      <c r="B36" s="148" t="s">
        <v>132</v>
      </c>
      <c r="C36" s="135">
        <v>209040000</v>
      </c>
      <c r="D36" s="135">
        <v>186058000</v>
      </c>
      <c r="E36" s="135">
        <v>196463000</v>
      </c>
      <c r="F36" s="135">
        <v>231520000</v>
      </c>
      <c r="G36" s="136">
        <v>230657000</v>
      </c>
    </row>
    <row r="37" spans="1:7" x14ac:dyDescent="0.2">
      <c r="A37" s="2"/>
      <c r="B37" s="149"/>
      <c r="C37" s="78"/>
      <c r="D37" s="78"/>
      <c r="E37" s="78"/>
      <c r="F37" s="78"/>
      <c r="G37" s="159"/>
    </row>
    <row r="38" spans="1:7" x14ac:dyDescent="0.2">
      <c r="A38" s="2"/>
      <c r="B38" s="143" t="s">
        <v>133</v>
      </c>
      <c r="C38" s="115"/>
      <c r="D38" s="115"/>
      <c r="E38" s="115"/>
      <c r="F38" s="115"/>
      <c r="G38" s="116"/>
    </row>
    <row r="39" spans="1:7" x14ac:dyDescent="0.2">
      <c r="A39" s="2"/>
      <c r="B39" s="140" t="s">
        <v>84</v>
      </c>
      <c r="C39" s="95">
        <v>222523000</v>
      </c>
      <c r="D39" s="95">
        <v>187311000</v>
      </c>
      <c r="E39" s="95">
        <v>150000000</v>
      </c>
      <c r="F39" s="95">
        <v>140930000</v>
      </c>
      <c r="G39" s="133">
        <v>121313000</v>
      </c>
    </row>
    <row r="40" spans="1:7" ht="13.5" thickBot="1" x14ac:dyDescent="0.25">
      <c r="A40" s="2"/>
      <c r="B40" s="148" t="s">
        <v>104</v>
      </c>
      <c r="C40" s="135">
        <v>431563000</v>
      </c>
      <c r="D40" s="135">
        <v>373369000</v>
      </c>
      <c r="E40" s="135">
        <v>346463000</v>
      </c>
      <c r="F40" s="135">
        <v>372450000</v>
      </c>
      <c r="G40" s="136">
        <v>351970000</v>
      </c>
    </row>
    <row r="41" spans="1:7" x14ac:dyDescent="0.2">
      <c r="A41" s="2"/>
      <c r="B41" s="167"/>
      <c r="C41" s="77"/>
      <c r="D41" s="249"/>
      <c r="E41" s="249"/>
      <c r="F41" s="249"/>
      <c r="G41" s="196"/>
    </row>
    <row r="42" spans="1:7" x14ac:dyDescent="0.2">
      <c r="A42" s="2"/>
      <c r="B42" s="139"/>
      <c r="C42" s="169"/>
      <c r="D42" s="250"/>
      <c r="E42" s="250"/>
      <c r="F42" s="250"/>
      <c r="G42" s="197"/>
    </row>
    <row r="43" spans="1:7" x14ac:dyDescent="0.2">
      <c r="A43" s="2"/>
      <c r="B43" s="188" t="s">
        <v>99</v>
      </c>
      <c r="C43" s="169"/>
      <c r="D43" s="250"/>
      <c r="E43" s="250"/>
      <c r="F43" s="250"/>
      <c r="G43" s="197"/>
    </row>
    <row r="44" spans="1:7" ht="13.5" thickBot="1" x14ac:dyDescent="0.25">
      <c r="A44" s="2"/>
      <c r="B44" s="170" t="s">
        <v>41</v>
      </c>
      <c r="C44" s="251"/>
      <c r="D44" s="251"/>
      <c r="E44" s="251"/>
      <c r="F44" s="251"/>
      <c r="G44" s="251"/>
    </row>
    <row r="45" spans="1:7" x14ac:dyDescent="0.2">
      <c r="A45" s="2"/>
      <c r="B45" s="167" t="s">
        <v>42</v>
      </c>
      <c r="C45" s="171">
        <v>15804000</v>
      </c>
      <c r="D45" s="171">
        <v>-52131000</v>
      </c>
      <c r="E45" s="171">
        <v>-18987000</v>
      </c>
      <c r="F45" s="171">
        <v>35134000</v>
      </c>
      <c r="G45" s="172">
        <v>-780000</v>
      </c>
    </row>
    <row r="46" spans="1:7" x14ac:dyDescent="0.2">
      <c r="A46" s="2"/>
      <c r="B46" s="48" t="s">
        <v>43</v>
      </c>
      <c r="C46" s="173">
        <v>-2111000</v>
      </c>
      <c r="D46" s="173">
        <v>-1849000</v>
      </c>
      <c r="E46" s="173">
        <v>-1027000</v>
      </c>
      <c r="F46" s="173">
        <v>-1311000</v>
      </c>
      <c r="G46" s="174">
        <v>-3117000</v>
      </c>
    </row>
    <row r="47" spans="1:7" x14ac:dyDescent="0.2">
      <c r="A47" s="2"/>
      <c r="B47" s="52" t="s">
        <v>134</v>
      </c>
      <c r="C47" s="171">
        <v>13693000</v>
      </c>
      <c r="D47" s="171">
        <v>-53980000</v>
      </c>
      <c r="E47" s="171">
        <v>-20014000</v>
      </c>
      <c r="F47" s="171">
        <v>33823000</v>
      </c>
      <c r="G47" s="172">
        <v>-3897000</v>
      </c>
    </row>
    <row r="48" spans="1:7" x14ac:dyDescent="0.2">
      <c r="B48" s="131" t="s">
        <v>135</v>
      </c>
      <c r="C48" s="194">
        <v>0.1</v>
      </c>
      <c r="D48" s="194">
        <v>-0.44</v>
      </c>
      <c r="E48" s="194">
        <v>-0.14000000000000001</v>
      </c>
      <c r="F48" s="194">
        <v>0.27</v>
      </c>
      <c r="G48" s="195">
        <v>-0.03</v>
      </c>
    </row>
    <row r="49" spans="2:7" x14ac:dyDescent="0.2">
      <c r="B49" s="177"/>
      <c r="C49" s="252"/>
      <c r="D49" s="252"/>
      <c r="E49" s="252"/>
      <c r="F49" s="252"/>
      <c r="G49" s="252"/>
    </row>
    <row r="50" spans="2:7" x14ac:dyDescent="0.2">
      <c r="C50" s="244"/>
      <c r="D50" s="244"/>
      <c r="E50" s="244"/>
      <c r="F50" s="244"/>
      <c r="G50" s="244"/>
    </row>
  </sheetData>
  <mergeCells count="1">
    <mergeCell ref="B2:C2"/>
  </mergeCells>
  <pageMargins left="0.75" right="0.75" top="1" bottom="1" header="0.5" footer="0.5"/>
  <pageSetup scale="70" orientation="landscape" horizontalDpi="300" verticalDpi="300" r:id="rId1"/>
  <rowBreaks count="1" manualBreakCount="1">
    <brk id="37" max="16383" man="1"/>
  </rowBreaks>
  <customProperties>
    <customPr name="_pios_id" r:id="rId2"/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55"/>
  <sheetViews>
    <sheetView showGridLines="0" showRuler="0" zoomScaleNormal="100" zoomScaleSheetLayoutView="98" workbookViewId="0"/>
  </sheetViews>
  <sheetFormatPr defaultColWidth="13.7109375" defaultRowHeight="12.75" x14ac:dyDescent="0.2"/>
  <cols>
    <col min="1" max="1" width="2.42578125" customWidth="1"/>
    <col min="2" max="2" width="62.7109375" bestFit="1" customWidth="1"/>
    <col min="3" max="7" width="13.7109375" style="219"/>
    <col min="8" max="8" width="2.85546875" customWidth="1"/>
  </cols>
  <sheetData>
    <row r="2" spans="2:8" ht="20.25" x14ac:dyDescent="0.3">
      <c r="B2" s="282" t="s">
        <v>136</v>
      </c>
      <c r="C2" s="282"/>
    </row>
    <row r="3" spans="2:8" x14ac:dyDescent="0.2">
      <c r="B3" s="7" t="s">
        <v>2</v>
      </c>
    </row>
    <row r="4" spans="2:8" ht="13.5" thickBot="1" x14ac:dyDescent="0.25">
      <c r="B4" s="8"/>
      <c r="C4" s="212"/>
      <c r="D4" s="212"/>
      <c r="E4" s="212"/>
      <c r="F4" s="212"/>
      <c r="G4" s="212"/>
    </row>
    <row r="5" spans="2:8" ht="13.5" thickBot="1" x14ac:dyDescent="0.25">
      <c r="B5" s="208" t="s">
        <v>45</v>
      </c>
      <c r="C5" s="11" t="s">
        <v>5</v>
      </c>
      <c r="D5" s="11" t="s">
        <v>46</v>
      </c>
      <c r="E5" s="11" t="s">
        <v>47</v>
      </c>
      <c r="F5" s="11" t="s">
        <v>48</v>
      </c>
      <c r="G5" s="10" t="s">
        <v>4</v>
      </c>
    </row>
    <row r="6" spans="2:8" x14ac:dyDescent="0.2">
      <c r="B6" s="211" t="s">
        <v>137</v>
      </c>
      <c r="C6" s="93">
        <f t="shared" ref="C6:G6" si="0">SUM(C7:C9)</f>
        <v>131197000</v>
      </c>
      <c r="D6" s="93">
        <f t="shared" si="0"/>
        <v>123703000</v>
      </c>
      <c r="E6" s="93">
        <f t="shared" si="0"/>
        <v>147851000</v>
      </c>
      <c r="F6" s="93">
        <f t="shared" si="0"/>
        <v>125434000</v>
      </c>
      <c r="G6" s="94">
        <f t="shared" si="0"/>
        <v>131191000</v>
      </c>
    </row>
    <row r="7" spans="2:8" x14ac:dyDescent="0.2">
      <c r="B7" s="35" t="s">
        <v>37</v>
      </c>
      <c r="C7" s="104">
        <f>'2. Cons Stat of Income'!C6</f>
        <v>49788000</v>
      </c>
      <c r="D7" s="104">
        <f>'2. Cons Stat of Income'!D6</f>
        <v>51588000</v>
      </c>
      <c r="E7" s="104">
        <f>'2. Cons Stat of Income'!E6</f>
        <v>65945000</v>
      </c>
      <c r="F7" s="104">
        <f>'2. Cons Stat of Income'!F6</f>
        <v>59843000</v>
      </c>
      <c r="G7" s="105">
        <f>'2. Cons Stat of Income'!G6</f>
        <v>62654000</v>
      </c>
    </row>
    <row r="8" spans="2:8" x14ac:dyDescent="0.2">
      <c r="B8" s="35" t="s">
        <v>38</v>
      </c>
      <c r="C8" s="104">
        <f>'2. Cons Stat of Income'!C7</f>
        <v>41481000</v>
      </c>
      <c r="D8" s="104">
        <f>'2. Cons Stat of Income'!D7</f>
        <v>42211000</v>
      </c>
      <c r="E8" s="104">
        <f>'2. Cons Stat of Income'!E7</f>
        <v>39654000</v>
      </c>
      <c r="F8" s="104">
        <f>'2. Cons Stat of Income'!F7</f>
        <v>41651000</v>
      </c>
      <c r="G8" s="105">
        <f>'2. Cons Stat of Income'!G7</f>
        <v>42142000</v>
      </c>
    </row>
    <row r="9" spans="2:8" x14ac:dyDescent="0.2">
      <c r="B9" s="35" t="s">
        <v>8</v>
      </c>
      <c r="C9" s="104">
        <f>'2. Cons Stat of Income'!C9</f>
        <v>39928000</v>
      </c>
      <c r="D9" s="104">
        <f>'2. Cons Stat of Income'!D9</f>
        <v>29904000</v>
      </c>
      <c r="E9" s="104">
        <f>'2. Cons Stat of Income'!E9</f>
        <v>42252000</v>
      </c>
      <c r="F9" s="104">
        <f>'2. Cons Stat of Income'!F9</f>
        <v>23940000</v>
      </c>
      <c r="G9" s="105">
        <f>'2. Cons Stat of Income'!G9</f>
        <v>26395000</v>
      </c>
    </row>
    <row r="10" spans="2:8" ht="4.5" customHeight="1" x14ac:dyDescent="0.2">
      <c r="B10" s="35"/>
      <c r="C10" s="267"/>
      <c r="D10" s="267"/>
      <c r="E10" s="267"/>
      <c r="F10" s="115"/>
      <c r="G10" s="116"/>
    </row>
    <row r="11" spans="2:8" x14ac:dyDescent="0.2">
      <c r="B11" s="178" t="s">
        <v>23</v>
      </c>
      <c r="C11" s="264">
        <f t="shared" ref="C11:G11" si="1">SUM(C12:C14)</f>
        <v>18138000</v>
      </c>
      <c r="D11" s="264">
        <f t="shared" si="1"/>
        <v>-30978000</v>
      </c>
      <c r="E11" s="264">
        <f t="shared" si="1"/>
        <v>31793000</v>
      </c>
      <c r="F11" s="111">
        <f t="shared" si="1"/>
        <v>6223000</v>
      </c>
      <c r="G11" s="112">
        <f t="shared" si="1"/>
        <v>-5044000</v>
      </c>
    </row>
    <row r="12" spans="2:8" x14ac:dyDescent="0.2">
      <c r="B12" s="35" t="s">
        <v>37</v>
      </c>
      <c r="C12" s="260">
        <f>'3. Cons Balance Sheet'!D57-'3. Cons Balance Sheet'!C57</f>
        <v>30856000</v>
      </c>
      <c r="D12" s="260">
        <f>'3. Cons Balance Sheet'!E57-'3. Cons Balance Sheet'!D57</f>
        <v>-12953000</v>
      </c>
      <c r="E12" s="260">
        <f>'3. Cons Balance Sheet'!F57-'3. Cons Balance Sheet'!E57</f>
        <v>4054000</v>
      </c>
      <c r="F12" s="104">
        <f>'3. Cons Balance Sheet'!G57-'3. Cons Balance Sheet'!F57</f>
        <v>25173000</v>
      </c>
      <c r="G12" s="105">
        <f>'3. Cons Balance Sheet'!H57-'3. Cons Balance Sheet'!G57</f>
        <v>11744000</v>
      </c>
    </row>
    <row r="13" spans="2:8" x14ac:dyDescent="0.2">
      <c r="B13" s="35" t="s">
        <v>38</v>
      </c>
      <c r="C13" s="260">
        <f>'3. Cons Balance Sheet'!D58-'3. Cons Balance Sheet'!C58</f>
        <v>-4768000</v>
      </c>
      <c r="D13" s="260">
        <f>'3. Cons Balance Sheet'!E58-'3. Cons Balance Sheet'!D58</f>
        <v>-9850000</v>
      </c>
      <c r="E13" s="260">
        <f>'3. Cons Balance Sheet'!F58-'3. Cons Balance Sheet'!E58</f>
        <v>33437000</v>
      </c>
      <c r="F13" s="104">
        <f>'3. Cons Balance Sheet'!G58-'3. Cons Balance Sheet'!F58</f>
        <v>-12792000</v>
      </c>
      <c r="G13" s="105">
        <f>'3. Cons Balance Sheet'!H58-'3. Cons Balance Sheet'!G58</f>
        <v>-11225000</v>
      </c>
      <c r="H13" s="259"/>
    </row>
    <row r="14" spans="2:8" x14ac:dyDescent="0.2">
      <c r="B14" s="35" t="s">
        <v>8</v>
      </c>
      <c r="C14" s="260">
        <f>'3. Cons Balance Sheet'!D59-'3. Cons Balance Sheet'!C59</f>
        <v>-7950000</v>
      </c>
      <c r="D14" s="260">
        <f>'3. Cons Balance Sheet'!E59-'3. Cons Balance Sheet'!D59</f>
        <v>-8175000</v>
      </c>
      <c r="E14" s="260">
        <f>'3. Cons Balance Sheet'!F59-'3. Cons Balance Sheet'!E59</f>
        <v>-5698000</v>
      </c>
      <c r="F14" s="104">
        <f>'3. Cons Balance Sheet'!G59-'3. Cons Balance Sheet'!F59</f>
        <v>-6158000</v>
      </c>
      <c r="G14" s="105">
        <f>'3. Cons Balance Sheet'!H59-'3. Cons Balance Sheet'!G59</f>
        <v>-5563000</v>
      </c>
    </row>
    <row r="15" spans="2:8" ht="4.5" customHeight="1" x14ac:dyDescent="0.2">
      <c r="B15" s="131"/>
      <c r="C15" s="265"/>
      <c r="D15" s="265"/>
      <c r="E15" s="265"/>
      <c r="F15" s="146"/>
      <c r="G15" s="147"/>
    </row>
    <row r="16" spans="2:8" x14ac:dyDescent="0.2">
      <c r="B16" s="160" t="s">
        <v>138</v>
      </c>
      <c r="C16" s="266">
        <f t="shared" ref="C16:G17" si="2">C6+C11</f>
        <v>149335000</v>
      </c>
      <c r="D16" s="266">
        <f t="shared" si="2"/>
        <v>92725000</v>
      </c>
      <c r="E16" s="266">
        <f t="shared" si="2"/>
        <v>179644000</v>
      </c>
      <c r="F16" s="141">
        <f t="shared" si="2"/>
        <v>131657000</v>
      </c>
      <c r="G16" s="142">
        <f t="shared" si="2"/>
        <v>126147000</v>
      </c>
    </row>
    <row r="17" spans="2:7" x14ac:dyDescent="0.2">
      <c r="B17" s="35" t="s">
        <v>37</v>
      </c>
      <c r="C17" s="260">
        <f t="shared" si="2"/>
        <v>80644000</v>
      </c>
      <c r="D17" s="260">
        <f t="shared" si="2"/>
        <v>38635000</v>
      </c>
      <c r="E17" s="260">
        <f t="shared" si="2"/>
        <v>69999000</v>
      </c>
      <c r="F17" s="260">
        <f t="shared" si="2"/>
        <v>85016000</v>
      </c>
      <c r="G17" s="105">
        <f t="shared" si="2"/>
        <v>74398000</v>
      </c>
    </row>
    <row r="18" spans="2:7" x14ac:dyDescent="0.2">
      <c r="B18" s="35" t="s">
        <v>38</v>
      </c>
      <c r="C18" s="260">
        <f t="shared" ref="C18:C19" si="3">C8+C13</f>
        <v>36713000</v>
      </c>
      <c r="D18" s="260">
        <f t="shared" ref="D18:E18" si="4">D8+D13</f>
        <v>32361000</v>
      </c>
      <c r="E18" s="260">
        <f t="shared" si="4"/>
        <v>73091000</v>
      </c>
      <c r="F18" s="104">
        <f t="shared" ref="F18:G18" si="5">F8+F13</f>
        <v>28859000</v>
      </c>
      <c r="G18" s="105">
        <f t="shared" si="5"/>
        <v>30917000</v>
      </c>
    </row>
    <row r="19" spans="2:7" x14ac:dyDescent="0.2">
      <c r="B19" s="35" t="s">
        <v>8</v>
      </c>
      <c r="C19" s="260">
        <f t="shared" si="3"/>
        <v>31978000</v>
      </c>
      <c r="D19" s="260">
        <f t="shared" ref="D19:E19" si="6">D9+D14</f>
        <v>21729000</v>
      </c>
      <c r="E19" s="260">
        <f t="shared" si="6"/>
        <v>36554000</v>
      </c>
      <c r="F19" s="104">
        <f t="shared" ref="F19:G19" si="7">F9+F14</f>
        <v>17782000</v>
      </c>
      <c r="G19" s="105">
        <f t="shared" si="7"/>
        <v>20832000</v>
      </c>
    </row>
    <row r="20" spans="2:7" ht="4.5" customHeight="1" x14ac:dyDescent="0.2">
      <c r="B20" s="35"/>
      <c r="C20" s="267"/>
      <c r="D20" s="267"/>
      <c r="E20" s="267"/>
      <c r="F20" s="115"/>
      <c r="G20" s="116"/>
    </row>
    <row r="21" spans="2:7" x14ac:dyDescent="0.2">
      <c r="B21" s="35" t="s">
        <v>49</v>
      </c>
      <c r="C21" s="260">
        <v>28631000</v>
      </c>
      <c r="D21" s="260">
        <f>'2. Cons Stat of Income'!D11</f>
        <v>17921000</v>
      </c>
      <c r="E21" s="260">
        <f>'2. Cons Stat of Income'!E11</f>
        <v>35861000</v>
      </c>
      <c r="F21" s="104">
        <f>'2. Cons Stat of Income'!F11</f>
        <v>22381000</v>
      </c>
      <c r="G21" s="105">
        <f>'2. Cons Stat of Income'!G11</f>
        <v>24681000</v>
      </c>
    </row>
    <row r="22" spans="2:7" ht="4.5" customHeight="1" x14ac:dyDescent="0.2">
      <c r="B22" s="131"/>
      <c r="C22" s="265"/>
      <c r="D22" s="265"/>
      <c r="E22" s="265"/>
      <c r="F22" s="146"/>
      <c r="G22" s="179"/>
    </row>
    <row r="23" spans="2:7" x14ac:dyDescent="0.2">
      <c r="B23" s="160" t="s">
        <v>139</v>
      </c>
      <c r="C23" s="266">
        <f t="shared" ref="C23:G23" si="8">C16-C21</f>
        <v>120704000</v>
      </c>
      <c r="D23" s="266">
        <f t="shared" si="8"/>
        <v>74804000</v>
      </c>
      <c r="E23" s="266">
        <f t="shared" si="8"/>
        <v>143783000</v>
      </c>
      <c r="F23" s="141">
        <f t="shared" si="8"/>
        <v>109276000</v>
      </c>
      <c r="G23" s="142">
        <f t="shared" si="8"/>
        <v>101466000</v>
      </c>
    </row>
    <row r="24" spans="2:7" x14ac:dyDescent="0.2">
      <c r="B24" s="131"/>
      <c r="C24" s="265"/>
      <c r="D24" s="265"/>
      <c r="E24" s="265"/>
      <c r="F24" s="146"/>
      <c r="G24" s="147"/>
    </row>
    <row r="25" spans="2:7" x14ac:dyDescent="0.2">
      <c r="B25" s="160" t="s">
        <v>140</v>
      </c>
      <c r="C25" s="266">
        <f t="shared" ref="C25:G25" si="9">SUM(C26:C28)</f>
        <v>113731000</v>
      </c>
      <c r="D25" s="266">
        <f t="shared" si="9"/>
        <v>103987000</v>
      </c>
      <c r="E25" s="266">
        <f t="shared" si="9"/>
        <v>113249000</v>
      </c>
      <c r="F25" s="141">
        <f t="shared" si="9"/>
        <v>116418000</v>
      </c>
      <c r="G25" s="142">
        <f t="shared" si="9"/>
        <v>106161000</v>
      </c>
    </row>
    <row r="26" spans="2:7" x14ac:dyDescent="0.2">
      <c r="B26" s="35" t="s">
        <v>28</v>
      </c>
      <c r="C26" s="260">
        <f>'2. Cons Stat of Income'!C19-'4. Cons Stat of CF'!C8</f>
        <v>108008000</v>
      </c>
      <c r="D26" s="260">
        <f>'2. Cons Stat of Income'!D19-'4. Cons Stat of CF'!D8</f>
        <v>98469000</v>
      </c>
      <c r="E26" s="260">
        <f>'2. Cons Stat of Income'!E19-'4. Cons Stat of CF'!E8</f>
        <v>108135000</v>
      </c>
      <c r="F26" s="260">
        <f>'2. Cons Stat of Income'!F19-'4. Cons Stat of CF'!F8</f>
        <v>110880000</v>
      </c>
      <c r="G26" s="105">
        <f>'2. Cons Stat of Income'!G19-'4. Cons Stat of CF'!G8</f>
        <v>99230000</v>
      </c>
    </row>
    <row r="27" spans="2:7" x14ac:dyDescent="0.2">
      <c r="B27" s="35" t="s">
        <v>141</v>
      </c>
      <c r="C27" s="260">
        <f>-('4. Cons Stat of CF'!C22+'4. Cons Stat of CF'!C23)</f>
        <v>2111000</v>
      </c>
      <c r="D27" s="260">
        <f>-('4. Cons Stat of CF'!D22+'4. Cons Stat of CF'!D23)</f>
        <v>1849000</v>
      </c>
      <c r="E27" s="260">
        <f>-('4. Cons Stat of CF'!E22+'4. Cons Stat of CF'!E23)</f>
        <v>1027000</v>
      </c>
      <c r="F27" s="104">
        <f>-('4. Cons Stat of CF'!F22+'4. Cons Stat of CF'!F23)</f>
        <v>1311000</v>
      </c>
      <c r="G27" s="105">
        <f>-('4. Cons Stat of CF'!G22+'4. Cons Stat of CF'!G23)</f>
        <v>3117000</v>
      </c>
    </row>
    <row r="28" spans="2:7" x14ac:dyDescent="0.2">
      <c r="B28" s="35" t="s">
        <v>142</v>
      </c>
      <c r="C28" s="260">
        <f>-'4. Cons Stat of CF'!C28</f>
        <v>3612000</v>
      </c>
      <c r="D28" s="260">
        <f>-'4. Cons Stat of CF'!D28</f>
        <v>3669000</v>
      </c>
      <c r="E28" s="260">
        <f>-'4. Cons Stat of CF'!E28</f>
        <v>4087000</v>
      </c>
      <c r="F28" s="104">
        <f>-'4. Cons Stat of CF'!F28</f>
        <v>4227000</v>
      </c>
      <c r="G28" s="105">
        <f>-'4. Cons Stat of CF'!G28</f>
        <v>3814000</v>
      </c>
    </row>
    <row r="29" spans="2:7" ht="5.25" customHeight="1" x14ac:dyDescent="0.2">
      <c r="B29" s="131"/>
      <c r="C29" s="265"/>
      <c r="D29" s="265"/>
      <c r="E29" s="265"/>
      <c r="F29" s="146"/>
      <c r="G29" s="179"/>
    </row>
    <row r="30" spans="2:7" x14ac:dyDescent="0.2">
      <c r="B30" s="180" t="s">
        <v>143</v>
      </c>
      <c r="C30" s="268">
        <f t="shared" ref="C30:E30" si="10">C23-C25</f>
        <v>6973000</v>
      </c>
      <c r="D30" s="268">
        <f t="shared" si="10"/>
        <v>-29183000</v>
      </c>
      <c r="E30" s="268">
        <f t="shared" si="10"/>
        <v>30534000</v>
      </c>
      <c r="F30" s="253">
        <f t="shared" ref="F30:G30" si="11">F23-F25</f>
        <v>-7142000</v>
      </c>
      <c r="G30" s="181">
        <f t="shared" si="11"/>
        <v>-4695000</v>
      </c>
    </row>
    <row r="31" spans="2:7" x14ac:dyDescent="0.2">
      <c r="B31" s="177"/>
      <c r="C31" s="269"/>
      <c r="D31" s="269"/>
      <c r="E31" s="269"/>
      <c r="F31" s="254"/>
      <c r="G31" s="203"/>
    </row>
    <row r="32" spans="2:7" x14ac:dyDescent="0.2">
      <c r="B32" s="35"/>
      <c r="C32" s="267"/>
      <c r="D32" s="267"/>
      <c r="E32" s="267"/>
      <c r="F32" s="115"/>
      <c r="G32" s="197"/>
    </row>
    <row r="33" spans="2:7" x14ac:dyDescent="0.2">
      <c r="B33" s="35"/>
      <c r="C33" s="267"/>
      <c r="D33" s="267"/>
      <c r="E33" s="267"/>
      <c r="F33" s="115"/>
      <c r="G33" s="197"/>
    </row>
    <row r="34" spans="2:7" x14ac:dyDescent="0.2">
      <c r="B34" s="35"/>
      <c r="C34" s="267"/>
      <c r="D34" s="267"/>
      <c r="E34" s="267"/>
      <c r="F34" s="115"/>
      <c r="G34" s="197"/>
    </row>
    <row r="35" spans="2:7" x14ac:dyDescent="0.2">
      <c r="B35" s="188" t="s">
        <v>144</v>
      </c>
      <c r="C35" s="267"/>
      <c r="D35" s="267"/>
      <c r="E35" s="267"/>
      <c r="F35" s="115"/>
      <c r="G35" s="197"/>
    </row>
    <row r="36" spans="2:7" x14ac:dyDescent="0.2">
      <c r="B36" s="182" t="s">
        <v>145</v>
      </c>
      <c r="C36" s="270"/>
      <c r="D36" s="270"/>
      <c r="E36" s="270"/>
      <c r="F36" s="255"/>
      <c r="G36" s="204"/>
    </row>
    <row r="37" spans="2:7" x14ac:dyDescent="0.2">
      <c r="B37" s="177" t="s">
        <v>146</v>
      </c>
      <c r="C37" s="278">
        <f>SUM('4. Cons Stat of CF'!C12:C14)-'5. Operational performance'!C11</f>
        <v>4458000</v>
      </c>
      <c r="D37" s="278">
        <f>SUM('4. Cons Stat of CF'!D12:D14)-'5. Operational performance'!D11</f>
        <v>-22111000</v>
      </c>
      <c r="E37" s="278">
        <f>SUM('4. Cons Stat of CF'!E12:E14)-'5. Operational performance'!E11</f>
        <v>-50978000</v>
      </c>
      <c r="F37" s="256">
        <f>SUM('4. Cons Stat of CF'!F12:F14)-'5. Operational performance'!F11</f>
        <v>37049000</v>
      </c>
      <c r="G37" s="144">
        <f>SUM('4. Cons Stat of CF'!G12:G14)-'5. Operational performance'!G11</f>
        <v>-6321000</v>
      </c>
    </row>
    <row r="38" spans="2:7" x14ac:dyDescent="0.2">
      <c r="B38" s="35" t="s">
        <v>147</v>
      </c>
      <c r="C38" s="104">
        <f>SUM('4. Cons Stat of CF'!C17:C19)</f>
        <v>-2295000</v>
      </c>
      <c r="D38" s="104">
        <f>SUM('4. Cons Stat of CF'!D17:D19)</f>
        <v>-4145000</v>
      </c>
      <c r="E38" s="104">
        <f>SUM('4. Cons Stat of CF'!E17:E19)</f>
        <v>-1486000</v>
      </c>
      <c r="F38" s="104">
        <f>SUM('4. Cons Stat of CF'!F17:F19)</f>
        <v>-961000</v>
      </c>
      <c r="G38" s="105">
        <f>SUM('4. Cons Stat of CF'!G17:G19)</f>
        <v>-2134000</v>
      </c>
    </row>
    <row r="39" spans="2:7" x14ac:dyDescent="0.2">
      <c r="B39" s="35" t="s">
        <v>142</v>
      </c>
      <c r="C39" s="104">
        <f t="shared" ref="C39:G39" si="12">C28</f>
        <v>3612000</v>
      </c>
      <c r="D39" s="104">
        <f t="shared" si="12"/>
        <v>3669000</v>
      </c>
      <c r="E39" s="104">
        <f t="shared" si="12"/>
        <v>4087000</v>
      </c>
      <c r="F39" s="104">
        <f t="shared" si="12"/>
        <v>4227000</v>
      </c>
      <c r="G39" s="105">
        <f t="shared" si="12"/>
        <v>3814000</v>
      </c>
    </row>
    <row r="40" spans="2:7" x14ac:dyDescent="0.2">
      <c r="B40" s="35" t="s">
        <v>148</v>
      </c>
      <c r="C40" s="104">
        <f>'4. Cons Stat of CF'!C7+'4. Cons Stat of CF'!C9+'4. Cons Stat of CF'!C10</f>
        <v>945000</v>
      </c>
      <c r="D40" s="104">
        <f>'4. Cons Stat of CF'!D7+'4. Cons Stat of CF'!D9+'4. Cons Stat of CF'!D10</f>
        <v>-2210000</v>
      </c>
      <c r="E40" s="104">
        <f>'4. Cons Stat of CF'!E7+'4. Cons Stat of CF'!E9+'4. Cons Stat of CF'!E10</f>
        <v>-2171000</v>
      </c>
      <c r="F40" s="104">
        <f>'4. Cons Stat of CF'!F7+'4. Cons Stat of CF'!F9+'4. Cons Stat of CF'!F10</f>
        <v>650000</v>
      </c>
      <c r="G40" s="105">
        <f>'4. Cons Stat of CF'!G7+'4. Cons Stat of CF'!G9+'4. Cons Stat of CF'!G10</f>
        <v>5439000</v>
      </c>
    </row>
    <row r="41" spans="2:7" x14ac:dyDescent="0.2">
      <c r="B41" s="180" t="s">
        <v>149</v>
      </c>
      <c r="C41" s="253">
        <f t="shared" ref="C41:G41" si="13">SUM(C30,C37:C40)</f>
        <v>13693000</v>
      </c>
      <c r="D41" s="253">
        <f t="shared" si="13"/>
        <v>-53980000</v>
      </c>
      <c r="E41" s="253">
        <f t="shared" si="13"/>
        <v>-20014000</v>
      </c>
      <c r="F41" s="253">
        <f t="shared" si="13"/>
        <v>33823000</v>
      </c>
      <c r="G41" s="181">
        <f t="shared" si="13"/>
        <v>-3897000</v>
      </c>
    </row>
    <row r="42" spans="2:7" x14ac:dyDescent="0.2">
      <c r="B42" s="183"/>
      <c r="C42" s="254"/>
      <c r="D42" s="254"/>
      <c r="E42" s="254"/>
      <c r="F42" s="254"/>
      <c r="G42" s="205"/>
    </row>
    <row r="43" spans="2:7" x14ac:dyDescent="0.2">
      <c r="B43" s="35"/>
      <c r="C43" s="115"/>
      <c r="D43" s="115"/>
      <c r="E43" s="115"/>
      <c r="F43" s="115"/>
      <c r="G43" s="199"/>
    </row>
    <row r="44" spans="2:7" x14ac:dyDescent="0.2">
      <c r="B44" s="182" t="s">
        <v>150</v>
      </c>
      <c r="C44" s="146"/>
      <c r="D44" s="146"/>
      <c r="E44" s="146"/>
      <c r="F44" s="146"/>
      <c r="G44" s="206"/>
    </row>
    <row r="45" spans="2:7" x14ac:dyDescent="0.2">
      <c r="B45" s="177" t="s">
        <v>142</v>
      </c>
      <c r="C45" s="256">
        <f t="shared" ref="C45:G45" si="14">-C39</f>
        <v>-3612000</v>
      </c>
      <c r="D45" s="256">
        <f t="shared" si="14"/>
        <v>-3669000</v>
      </c>
      <c r="E45" s="256">
        <f t="shared" si="14"/>
        <v>-4087000</v>
      </c>
      <c r="F45" s="256">
        <f t="shared" si="14"/>
        <v>-4227000</v>
      </c>
      <c r="G45" s="144">
        <f t="shared" si="14"/>
        <v>-3814000</v>
      </c>
    </row>
    <row r="46" spans="2:7" x14ac:dyDescent="0.2">
      <c r="B46" s="35" t="s">
        <v>151</v>
      </c>
      <c r="C46" s="104">
        <f>SUM('4. Cons Stat of CF'!C24,'4. Cons Stat of CF'!C29,'4. Cons Stat of CF'!C30)</f>
        <v>-14859000</v>
      </c>
      <c r="D46" s="104">
        <f>SUM('4. Cons Stat of CF'!D24,'4. Cons Stat of CF'!D29,'4. Cons Stat of CF'!D30)</f>
        <v>698000</v>
      </c>
      <c r="E46" s="104">
        <f>SUM('4. Cons Stat of CF'!E24,'4. Cons Stat of CF'!E29,'4. Cons Stat of CF'!E30)</f>
        <v>91000</v>
      </c>
      <c r="F46" s="104">
        <f>SUM('4. Cons Stat of CF'!F24,'4. Cons Stat of CF'!F29,'4. Cons Stat of CF'!F30)</f>
        <v>147000</v>
      </c>
      <c r="G46" s="105">
        <f>SUM('4. Cons Stat of CF'!G24,'4. Cons Stat of CF'!G29,'4. Cons Stat of CF'!G30)</f>
        <v>-16717000</v>
      </c>
    </row>
    <row r="47" spans="2:7" x14ac:dyDescent="0.2">
      <c r="B47" s="131" t="s">
        <v>152</v>
      </c>
      <c r="C47" s="132">
        <f>'3. Cons Balance Sheet'!D20-'3. Cons Balance Sheet'!C20+'4. Cons Stat of CF'!C25+'4. Cons Stat of CF'!C35</f>
        <v>-179000</v>
      </c>
      <c r="D47" s="132">
        <f>'3. Cons Balance Sheet'!E20-'3. Cons Balance Sheet'!D20+'4. Cons Stat of CF'!D25+'4. Cons Stat of CF'!D35</f>
        <v>-1243000</v>
      </c>
      <c r="E47" s="132">
        <f>'3. Cons Balance Sheet'!F20-'3. Cons Balance Sheet'!E20+'4. Cons Stat of CF'!E25+'4. Cons Stat of CF'!E35</f>
        <v>-2896000</v>
      </c>
      <c r="F47" s="132">
        <f>'3. Cons Balance Sheet'!G20-'3. Cons Balance Sheet'!F20+'4. Cons Stat of CF'!F25+'4. Cons Stat of CF'!F35</f>
        <v>-3756000</v>
      </c>
      <c r="G47" s="133">
        <f>'3. Cons Balance Sheet'!H20-'3. Cons Balance Sheet'!G20+'4. Cons Stat of CF'!G25+'4. Cons Stat of CF'!G35</f>
        <v>3948000</v>
      </c>
    </row>
    <row r="48" spans="2:7" x14ac:dyDescent="0.2">
      <c r="B48" s="180" t="s">
        <v>153</v>
      </c>
      <c r="C48" s="253">
        <f t="shared" ref="C48:G48" si="15">SUM(C41,C45:C47)</f>
        <v>-4957000</v>
      </c>
      <c r="D48" s="253">
        <f t="shared" si="15"/>
        <v>-58194000</v>
      </c>
      <c r="E48" s="253">
        <f t="shared" si="15"/>
        <v>-26906000</v>
      </c>
      <c r="F48" s="253">
        <f t="shared" si="15"/>
        <v>25987000</v>
      </c>
      <c r="G48" s="181">
        <f t="shared" si="15"/>
        <v>-20480000</v>
      </c>
    </row>
    <row r="49" spans="2:7" x14ac:dyDescent="0.2">
      <c r="B49" s="177"/>
      <c r="C49" s="254"/>
      <c r="D49" s="254"/>
      <c r="E49" s="254"/>
      <c r="F49" s="254"/>
      <c r="G49" s="205"/>
    </row>
    <row r="50" spans="2:7" x14ac:dyDescent="0.2">
      <c r="B50" s="35"/>
      <c r="C50" s="115"/>
      <c r="D50" s="115"/>
      <c r="E50" s="115"/>
      <c r="F50" s="115"/>
      <c r="G50" s="197"/>
    </row>
    <row r="51" spans="2:7" x14ac:dyDescent="0.2">
      <c r="B51" s="182" t="s">
        <v>154</v>
      </c>
      <c r="C51" s="255"/>
      <c r="D51" s="255"/>
      <c r="E51" s="255"/>
      <c r="F51" s="255"/>
      <c r="G51" s="257"/>
    </row>
    <row r="52" spans="2:7" x14ac:dyDescent="0.2">
      <c r="B52" s="177" t="s">
        <v>155</v>
      </c>
      <c r="C52" s="256">
        <f>'3. Cons Balance Sheet'!C20-'3. Cons Balance Sheet'!D20</f>
        <v>56000</v>
      </c>
      <c r="D52" s="256">
        <f>'3. Cons Balance Sheet'!D20-'3. Cons Balance Sheet'!E20</f>
        <v>35212000</v>
      </c>
      <c r="E52" s="256">
        <f>'3. Cons Balance Sheet'!E20-'3. Cons Balance Sheet'!F20</f>
        <v>37311000</v>
      </c>
      <c r="F52" s="256">
        <f>'3. Cons Balance Sheet'!F20-'3. Cons Balance Sheet'!G20</f>
        <v>9070000</v>
      </c>
      <c r="G52" s="144">
        <v>19617000</v>
      </c>
    </row>
    <row r="53" spans="2:7" x14ac:dyDescent="0.2">
      <c r="B53" s="131" t="s">
        <v>131</v>
      </c>
      <c r="C53" s="132">
        <f>-'4. Cons Stat of CF'!C35</f>
        <v>123000</v>
      </c>
      <c r="D53" s="132">
        <f>-'4. Cons Stat of CF'!D35</f>
        <v>96000</v>
      </c>
      <c r="E53" s="132">
        <f>-'4. Cons Stat of CF'!E35</f>
        <v>2952000</v>
      </c>
      <c r="F53" s="132">
        <f>-'4. Cons Stat of CF'!F35</f>
        <v>2904000</v>
      </c>
      <c r="G53" s="133">
        <v>-2100000</v>
      </c>
    </row>
    <row r="54" spans="2:7" x14ac:dyDescent="0.2">
      <c r="B54" s="180" t="s">
        <v>129</v>
      </c>
      <c r="C54" s="253">
        <f>SUM(C48,C52:C53)</f>
        <v>-4778000</v>
      </c>
      <c r="D54" s="253">
        <f>SUM(D48,D52:D53)</f>
        <v>-22886000</v>
      </c>
      <c r="E54" s="253">
        <f>SUM(E48,E52:E53)</f>
        <v>13357000</v>
      </c>
      <c r="F54" s="253">
        <f>SUM(F48,F52:F53)</f>
        <v>37961000</v>
      </c>
      <c r="G54" s="181">
        <v>-2963000</v>
      </c>
    </row>
    <row r="55" spans="2:7" x14ac:dyDescent="0.2">
      <c r="B55" s="177"/>
      <c r="C55" s="258"/>
      <c r="D55" s="258"/>
      <c r="E55" s="258"/>
      <c r="F55" s="258"/>
      <c r="G55" s="258"/>
    </row>
  </sheetData>
  <mergeCells count="1">
    <mergeCell ref="B2:C2"/>
  </mergeCells>
  <pageMargins left="0.75" right="0.75" top="1" bottom="1" header="0.5" footer="0.5"/>
  <pageSetup scale="76" orientation="landscape" horizontalDpi="300" verticalDpi="300" r:id="rId1"/>
  <rowBreaks count="1" manualBreakCount="1">
    <brk id="31" max="16383" man="1"/>
  </rowBreaks>
  <customProperties>
    <customPr name="_pios_id" r:id="rId2"/>
    <customPr name="EpmWorksheetKeyString_GUID" r:id="rId3"/>
  </customProperties>
  <ignoredErrors>
    <ignoredError sqref="C37:G3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11" ma:contentTypeDescription="Create a new document." ma:contentTypeScope="" ma:versionID="2440e704c22298e284e0a1d3f7212b3c">
  <xsd:schema xmlns:xsd="http://www.w3.org/2001/XMLSchema" xmlns:xs="http://www.w3.org/2001/XMLSchema" xmlns:p="http://schemas.microsoft.com/office/2006/metadata/properties" xmlns:ns2="e3dbfc16-9d4f-40c7-9a4e-1f2cc64da845" xmlns:ns3="1e77aff3-56fb-459a-8532-f6248deba525" targetNamespace="http://schemas.microsoft.com/office/2006/metadata/properties" ma:root="true" ma:fieldsID="d32f58fc1247d162b79c19ebf59a9058" ns2:_="" ns3:_="">
    <xsd:import namespace="e3dbfc16-9d4f-40c7-9a4e-1f2cc64da845"/>
    <xsd:import namespace="1e77aff3-56fb-459a-8532-f6248deba5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Previous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9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e77aff3-56fb-459a-8532-f6248deba525">
      <UserInfo>
        <DisplayName>Christian Rudyanto</DisplayName>
        <AccountId>12</AccountId>
        <AccountType/>
      </UserInfo>
      <UserInfo>
        <DisplayName>Megan Daniell</DisplayName>
        <AccountId>6</AccountId>
        <AccountType/>
      </UserInfo>
      <UserInfo>
        <DisplayName>Dirk Ypma</DisplayName>
        <AccountId>13</AccountId>
        <AccountType/>
      </UserInfo>
    </SharedWithUsers>
    <PreviousStatus xmlns="1e77aff3-56fb-459a-8532-f6248deba52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977F23-6C19-4071-837A-83A33BF3AE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dbfc16-9d4f-40c7-9a4e-1f2cc64da845"/>
    <ds:schemaRef ds:uri="1e77aff3-56fb-459a-8532-f6248deba5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69D162-41C9-41F1-8688-ECCC982373D6}">
  <ds:schemaRefs>
    <ds:schemaRef ds:uri="http://schemas.microsoft.com/office/2006/metadata/properties"/>
    <ds:schemaRef ds:uri="http://schemas.microsoft.com/office/infopath/2007/PartnerControls"/>
    <ds:schemaRef ds:uri="1e77aff3-56fb-459a-8532-f6248deba525"/>
  </ds:schemaRefs>
</ds:datastoreItem>
</file>

<file path=customXml/itemProps3.xml><?xml version="1.0" encoding="utf-8"?>
<ds:datastoreItem xmlns:ds="http://schemas.openxmlformats.org/officeDocument/2006/customXml" ds:itemID="{D562726D-92FA-48F9-A4A9-39A618A20C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Cover</vt:lpstr>
      <vt:lpstr>1. Key figures table</vt:lpstr>
      <vt:lpstr>2. Cons Stat of Income</vt:lpstr>
      <vt:lpstr>3. Cons Balance Sheet</vt:lpstr>
      <vt:lpstr>4. Cons Stat of CF</vt:lpstr>
      <vt:lpstr>5. Operational performance</vt:lpstr>
      <vt:lpstr>'1. Key figures table'!Print_Area</vt:lpstr>
      <vt:lpstr>'2. Cons Stat of Income'!Print_Area</vt:lpstr>
      <vt:lpstr>'3. Cons Balance Sheet'!Print_Area</vt:lpstr>
      <vt:lpstr>Cover!Print_Area</vt:lpstr>
    </vt:vector>
  </TitlesOfParts>
  <Manager/>
  <Company>Workiva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Megan Daniell</cp:lastModifiedBy>
  <cp:revision>2</cp:revision>
  <dcterms:created xsi:type="dcterms:W3CDTF">2021-04-12T13:30:01Z</dcterms:created>
  <dcterms:modified xsi:type="dcterms:W3CDTF">2021-04-13T19:39:56Z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0x01010063F7BBD96B89DE479B2BD407CBA1FA48</vt:lpwstr>
  </property>
  <property fmtid="{D5CDD505-2E9C-101B-9397-08002B2CF9AE}" pid="3" name="CustomUiType">
    <vt:lpwstr>2</vt:lpwstr>
  </property>
</Properties>
</file>