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4/Q4/Press Release/"/>
    </mc:Choice>
  </mc:AlternateContent>
  <xr:revisionPtr revIDLastSave="0" documentId="8_{8570D4BA-72CE-4024-A5E5-71CE9A492B5F}" xr6:coauthVersionLast="47" xr6:coauthVersionMax="47" xr10:uidLastSave="{00000000-0000-0000-0000-000000000000}"/>
  <bookViews>
    <workbookView xWindow="29580" yWindow="780" windowWidth="38700" windowHeight="15345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6" l="1"/>
  <c r="J53" i="6"/>
  <c r="H53" i="6"/>
  <c r="G53" i="6"/>
  <c r="F53" i="6"/>
  <c r="E53" i="6"/>
  <c r="D53" i="6"/>
  <c r="C53" i="6"/>
  <c r="J52" i="6"/>
  <c r="H52" i="6"/>
  <c r="G52" i="6"/>
  <c r="F52" i="6"/>
  <c r="E52" i="6"/>
  <c r="D52" i="6"/>
  <c r="C52" i="6"/>
  <c r="J47" i="6"/>
  <c r="H47" i="6"/>
  <c r="G47" i="6"/>
  <c r="F47" i="6"/>
  <c r="E47" i="6"/>
  <c r="D47" i="6"/>
  <c r="C47" i="6"/>
  <c r="L45" i="6"/>
  <c r="J45" i="6"/>
  <c r="H45" i="6"/>
  <c r="F45" i="6"/>
  <c r="E45" i="6"/>
  <c r="D45" i="6"/>
  <c r="L44" i="6"/>
  <c r="J44" i="6"/>
  <c r="H44" i="6"/>
  <c r="G44" i="6"/>
  <c r="F44" i="6"/>
  <c r="E44" i="6"/>
  <c r="D44" i="6"/>
  <c r="C44" i="6"/>
  <c r="L39" i="6"/>
  <c r="L46" i="6" s="1"/>
  <c r="D39" i="6"/>
  <c r="D46" i="6" s="1"/>
  <c r="C39" i="6"/>
  <c r="C46" i="6" s="1"/>
  <c r="L38" i="6"/>
  <c r="J38" i="6"/>
  <c r="H38" i="6"/>
  <c r="G38" i="6"/>
  <c r="F38" i="6"/>
  <c r="E38" i="6"/>
  <c r="D38" i="6"/>
  <c r="C38" i="6"/>
  <c r="L37" i="6"/>
  <c r="J37" i="6"/>
  <c r="H37" i="6"/>
  <c r="G37" i="6"/>
  <c r="F37" i="6"/>
  <c r="E37" i="6"/>
  <c r="D37" i="6"/>
  <c r="C37" i="6"/>
  <c r="L36" i="6"/>
  <c r="J36" i="6"/>
  <c r="H36" i="6"/>
  <c r="G36" i="6"/>
  <c r="F36" i="6"/>
  <c r="E36" i="6"/>
  <c r="D36" i="6"/>
  <c r="C36" i="6"/>
  <c r="L35" i="6"/>
  <c r="L28" i="6"/>
  <c r="J28" i="6"/>
  <c r="H28" i="6"/>
  <c r="G28" i="6"/>
  <c r="F28" i="6"/>
  <c r="E28" i="6"/>
  <c r="D28" i="6"/>
  <c r="C28" i="6"/>
  <c r="L27" i="6"/>
  <c r="L25" i="6" s="1"/>
  <c r="J27" i="6"/>
  <c r="J25" i="6" s="1"/>
  <c r="H27" i="6"/>
  <c r="H25" i="6" s="1"/>
  <c r="G27" i="6"/>
  <c r="F27" i="6"/>
  <c r="E27" i="6"/>
  <c r="D27" i="6"/>
  <c r="C27" i="6"/>
  <c r="L26" i="6"/>
  <c r="J26" i="6"/>
  <c r="H26" i="6"/>
  <c r="G26" i="6"/>
  <c r="G25" i="6" s="1"/>
  <c r="F26" i="6"/>
  <c r="F25" i="6" s="1"/>
  <c r="E26" i="6"/>
  <c r="E25" i="6" s="1"/>
  <c r="D26" i="6"/>
  <c r="D25" i="6" s="1"/>
  <c r="C26" i="6"/>
  <c r="C25" i="6" s="1"/>
  <c r="L21" i="6"/>
  <c r="J21" i="6"/>
  <c r="H21" i="6"/>
  <c r="G21" i="6"/>
  <c r="F21" i="6"/>
  <c r="E21" i="6"/>
  <c r="D21" i="6"/>
  <c r="C21" i="6"/>
  <c r="D17" i="6"/>
  <c r="C17" i="6"/>
  <c r="L16" i="6"/>
  <c r="L23" i="6" s="1"/>
  <c r="J14" i="6"/>
  <c r="J19" i="6" s="1"/>
  <c r="H14" i="6"/>
  <c r="H19" i="6" s="1"/>
  <c r="G14" i="6"/>
  <c r="G19" i="6" s="1"/>
  <c r="F14" i="6"/>
  <c r="E14" i="6"/>
  <c r="D14" i="6"/>
  <c r="C14" i="6"/>
  <c r="J13" i="6"/>
  <c r="H13" i="6"/>
  <c r="H18" i="6" s="1"/>
  <c r="G13" i="6"/>
  <c r="G18" i="6" s="1"/>
  <c r="F13" i="6"/>
  <c r="F18" i="6" s="1"/>
  <c r="E13" i="6"/>
  <c r="E18" i="6" s="1"/>
  <c r="D13" i="6"/>
  <c r="D18" i="6" s="1"/>
  <c r="C13" i="6"/>
  <c r="C18" i="6" s="1"/>
  <c r="J12" i="6"/>
  <c r="J17" i="6" s="1"/>
  <c r="H12" i="6"/>
  <c r="G12" i="6"/>
  <c r="F12" i="6"/>
  <c r="E12" i="6"/>
  <c r="D12" i="6"/>
  <c r="D11" i="6" s="1"/>
  <c r="D35" i="6" s="1"/>
  <c r="C12" i="6"/>
  <c r="C11" i="6" s="1"/>
  <c r="C35" i="6" s="1"/>
  <c r="L11" i="6"/>
  <c r="F11" i="6"/>
  <c r="F16" i="6" s="1"/>
  <c r="F23" i="6" s="1"/>
  <c r="L9" i="6"/>
  <c r="L19" i="6" s="1"/>
  <c r="J9" i="6"/>
  <c r="H9" i="6"/>
  <c r="G9" i="6"/>
  <c r="F9" i="6"/>
  <c r="E9" i="6"/>
  <c r="D9" i="6"/>
  <c r="C9" i="6"/>
  <c r="L8" i="6"/>
  <c r="L18" i="6" s="1"/>
  <c r="J8" i="6"/>
  <c r="H8" i="6"/>
  <c r="G8" i="6"/>
  <c r="F8" i="6"/>
  <c r="E8" i="6"/>
  <c r="D8" i="6"/>
  <c r="C8" i="6"/>
  <c r="L7" i="6"/>
  <c r="L17" i="6" s="1"/>
  <c r="J7" i="6"/>
  <c r="H7" i="6"/>
  <c r="G7" i="6"/>
  <c r="F7" i="6"/>
  <c r="E7" i="6"/>
  <c r="D7" i="6"/>
  <c r="C7" i="6"/>
  <c r="L6" i="6"/>
  <c r="J6" i="6"/>
  <c r="H6" i="6"/>
  <c r="G6" i="6"/>
  <c r="F6" i="6"/>
  <c r="E6" i="6"/>
  <c r="D6" i="6"/>
  <c r="C6" i="6"/>
  <c r="B3" i="6"/>
  <c r="B3" i="5"/>
  <c r="B3" i="4"/>
  <c r="B3" i="3"/>
  <c r="E11" i="6" l="1"/>
  <c r="E16" i="6" s="1"/>
  <c r="E23" i="6" s="1"/>
  <c r="L30" i="6"/>
  <c r="L40" i="6" s="1"/>
  <c r="L48" i="6"/>
  <c r="L54" i="6" s="1"/>
  <c r="E30" i="6"/>
  <c r="C19" i="6"/>
  <c r="F17" i="6"/>
  <c r="E19" i="6"/>
  <c r="F30" i="6"/>
  <c r="G11" i="6"/>
  <c r="G16" i="6" s="1"/>
  <c r="G23" i="6" s="1"/>
  <c r="G30" i="6" s="1"/>
  <c r="H11" i="6"/>
  <c r="H16" i="6" s="1"/>
  <c r="H23" i="6" s="1"/>
  <c r="H30" i="6" s="1"/>
  <c r="J11" i="6"/>
  <c r="J35" i="6" s="1"/>
  <c r="J18" i="6"/>
  <c r="E17" i="6"/>
  <c r="D19" i="6"/>
  <c r="G17" i="6"/>
  <c r="H17" i="6"/>
  <c r="F19" i="6"/>
  <c r="C16" i="6"/>
  <c r="C23" i="6" s="1"/>
  <c r="C30" i="6" s="1"/>
  <c r="C40" i="6" s="1"/>
  <c r="C48" i="6" s="1"/>
  <c r="C54" i="6" s="1"/>
  <c r="D16" i="6"/>
  <c r="D23" i="6" s="1"/>
  <c r="D30" i="6" s="1"/>
  <c r="D40" i="6" s="1"/>
  <c r="D48" i="6" s="1"/>
  <c r="D54" i="6" s="1"/>
  <c r="E35" i="6"/>
  <c r="E40" i="6" s="1"/>
  <c r="E48" i="6" s="1"/>
  <c r="E54" i="6" s="1"/>
  <c r="F35" i="6"/>
  <c r="J16" i="6" l="1"/>
  <c r="J23" i="6" s="1"/>
  <c r="J30" i="6" s="1"/>
  <c r="J40" i="6" s="1"/>
  <c r="J48" i="6" s="1"/>
  <c r="J54" i="6" s="1"/>
  <c r="H35" i="6"/>
  <c r="H40" i="6" s="1"/>
  <c r="H48" i="6" s="1"/>
  <c r="H54" i="6" s="1"/>
  <c r="F40" i="6"/>
  <c r="F48" i="6" s="1"/>
  <c r="F54" i="6" s="1"/>
  <c r="G35" i="6"/>
  <c r="G40" i="6" s="1"/>
  <c r="G48" i="6" s="1"/>
  <c r="G54" i="6" s="1"/>
</calcChain>
</file>

<file path=xl/sharedStrings.xml><?xml version="1.0" encoding="utf-8"?>
<sst xmlns="http://schemas.openxmlformats.org/spreadsheetml/2006/main" count="286" uniqueCount="170">
  <si>
    <t>TOMTOM FINANCIAL DATA PACK Q4 '24</t>
  </si>
  <si>
    <t>Key figures</t>
  </si>
  <si>
    <t>Fourth quarter and full year 2024 results</t>
  </si>
  <si>
    <t>(€ in thousands, unless stated otherwise)</t>
  </si>
  <si>
    <t>Q4 '24</t>
  </si>
  <si>
    <t>Q4 '23</t>
  </si>
  <si>
    <t>y.o.y. change</t>
  </si>
  <si>
    <t>FY '24</t>
  </si>
  <si>
    <t>FY '23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</si>
  <si>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</si>
  <si>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</si>
  <si>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</si>
  <si>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</si>
  <si>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</si>
  <si>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</si>
  <si>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</si>
  <si>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</si>
  <si>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</si>
  <si>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</si>
  <si>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</si>
  <si>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</si>
  <si>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</si>
  <si>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in 2023 excludes restructuring payments related to the Maps realignment announced in June 2022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</si>
  <si>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</si>
  <si>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</si>
  <si>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</si>
  <si>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</si>
  <si>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</si>
  <si>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</si>
  <si>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</si>
  <si>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(€ in thousands)</t>
  </si>
  <si>
    <t>Automotive reported revenue</t>
  </si>
  <si>
    <t>Movement of Automotive deferred revenue</t>
  </si>
  <si>
    <t>Operational revenue</t>
  </si>
  <si>
    <t>Consumer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</si>
  <si>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</si>
  <si>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</si>
  <si>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</si>
  <si>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</si>
  <si>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</si>
  <si>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</si>
  <si>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</si>
  <si>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 payments</t>
  </si>
  <si>
    <t>Investments in property, plant and equipment, and intangible assets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</si>
  <si>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</si>
  <si>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</si>
  <si>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</si>
  <si>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</si>
  <si>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</si>
  <si>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</si>
  <si>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</si>
  <si>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</si>
  <si>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</si>
  <si>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</si>
  <si>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</si>
  <si>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Q3 '23</t>
  </si>
  <si>
    <t>Q1 '24</t>
  </si>
  <si>
    <t>Q2 '24</t>
  </si>
  <si>
    <t>Q3 '24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</si>
  <si>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</si>
  <si>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</si>
  <si>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</si>
  <si>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</si>
  <si>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</si>
  <si>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</si>
  <si>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</si>
  <si>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</si>
  <si>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</si>
  <si>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</si>
  <si>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t>Net result¹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</si>
  <si>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</si>
  <si>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</si>
  <si>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</si>
  <si>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</si>
  <si>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</si>
  <si>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</rPr>
      <t>Diluted</t>
    </r>
    <r>
      <rPr>
        <vertAlign val="superscript"/>
        <sz val="10"/>
        <color rgb="FF000000"/>
        <rFont val="Arial"/>
      </rPr>
      <t>2</t>
    </r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</si>
  <si>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When the net result is a loss, no additional shares from assumed conversion are taken into account as the effect would be anti-dilutive.</t>
    </r>
  </si>
  <si>
    <t>Consolidated condensed balance sheet</t>
  </si>
  <si>
    <t>30-Jun-23</t>
  </si>
  <si>
    <t>30-Sep-23</t>
  </si>
  <si>
    <t>31-Dec-23</t>
  </si>
  <si>
    <t>31-Mar-24</t>
  </si>
  <si>
    <t>30-Jun-24</t>
  </si>
  <si>
    <t>30-Sep-24</t>
  </si>
  <si>
    <t>31-Dec-24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</si>
  <si>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</si>
  <si>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</si>
  <si>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</si>
  <si>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</si>
  <si>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</si>
  <si>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</si>
  <si>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</si>
  <si>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</si>
  <si>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</si>
  <si>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</si>
  <si>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</si>
  <si>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</si>
  <si>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</si>
  <si>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</si>
  <si>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</si>
  <si>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</si>
  <si>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</si>
  <si>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</si>
  <si>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</si>
  <si>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</si>
  <si>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</si>
  <si>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</si>
  <si>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</si>
  <si>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</si>
  <si>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</si>
  <si>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</si>
  <si>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</si>
  <si>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</si>
  <si>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</si>
  <si>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</si>
  <si>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</si>
  <si>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</si>
  <si>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</si>
  <si>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</si>
  <si>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</si>
  <si>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</si>
  <si>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</si>
  <si>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</si>
  <si>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</si>
  <si>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</si>
  <si>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</si>
  <si>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</si>
  <si>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</si>
  <si>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</si>
  <si>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</si>
  <si>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</si>
  <si>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</si>
  <si>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</si>
  <si>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</si>
  <si>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</si>
  <si>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</si>
  <si>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</si>
  <si>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Change in fixed-term deposits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</si>
  <si>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</si>
  <si>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</si>
  <si>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</si>
  <si>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</si>
  <si>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</si>
  <si>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</si>
  <si>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</si>
  <si>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</si>
  <si>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</si>
  <si>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</si>
  <si>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r>
      <rPr>
        <sz val="10"/>
        <color rgb="FF000000"/>
        <rFont val="Arial"/>
      </rPr>
      <t>Restructuring-related cash flow</t>
    </r>
    <r>
      <rPr>
        <vertAlign val="superscript"/>
        <sz val="10"/>
        <color rgb="FF000000"/>
        <rFont val="Arial"/>
      </rPr>
      <t>1</t>
    </r>
  </si>
  <si>
    <t>Free cash flow excluding restructuring</t>
  </si>
  <si>
    <t>¹ Restructuring-related cash flows are related to the Maps realignment announced in June 2022.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</si>
  <si>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</si>
  <si>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</si>
  <si>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</si>
  <si>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</si>
  <si>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</si>
  <si>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</si>
  <si>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</si>
  <si>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</si>
  <si>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</si>
  <si>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</si>
  <si>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</si>
  <si>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</si>
  <si>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</si>
  <si>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</si>
  <si>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</si>
  <si>
    <r>
      <rPr>
        <b/>
        <sz val="10"/>
        <color rgb="FF000000"/>
        <rFont val="Arial"/>
        <family val="2"/>
      </rPr>
      <t>FCF</t>
    </r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rgb="FF000000"/>
        <rFont val="Arial"/>
        <family val="2"/>
      </rPr>
      <t xml:space="preserve"> to net cash movement</t>
    </r>
  </si>
  <si>
    <t>¹ Free cash flow in FY23 excludes restructuring payments related to the Maps realignment announced in June 2022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</si>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</sst>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,;&quot;-&quot;#,##0,;#,##0,;_(@_)"/>
    <numFmt numFmtId="165" formatCode="#0%;&quot;-&quot;#0%;&quot;—&quot;\%;_(@_)"/>
    <numFmt numFmtId="166" formatCode="#0%;&quot;-&quot;#0%;#0%;_(@_)"/>
    <numFmt numFmtId="167" formatCode="#,##0%;&quot;-&quot;#,##0%;#,##0%;_(@_)"/>
    <numFmt numFmtId="168" formatCode="d\ mmmm\ yyyy"/>
    <numFmt numFmtId="169" formatCode="#,##0.00;&quot;-&quot;#,##0.00;#,##0.00;_(@_)"/>
  </numFmts>
  <fonts count="21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B6B6B6"/>
      <name val="Arial"/>
      <family val="2"/>
    </font>
    <font>
      <i/>
      <sz val="8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Arial"/>
    </font>
    <font>
      <vertAlign val="superscript"/>
      <sz val="10"/>
      <color rgb="FF000000"/>
      <name val="Arial"/>
    </font>
    <font>
      <vertAlign val="superscript"/>
      <sz val="8"/>
      <color rgb="FF000000"/>
      <name val="Arial"/>
    </font>
    <font>
      <sz val="8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/>
      <bottom style="thin">
        <color rgb="FF00AAFF"/>
      </bottom>
      <diagonal/>
    </border>
    <border>
      <left/>
      <right/>
      <top style="thin">
        <color rgb="FF00AAFF"/>
      </top>
      <bottom/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 style="thin">
        <color rgb="FF00AAFF"/>
      </top>
      <bottom style="medium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 style="thin">
        <color rgb="FF00A7FE"/>
      </top>
      <bottom style="medium">
        <color rgb="FF00AAFF"/>
      </bottom>
      <diagonal/>
    </border>
    <border>
      <left/>
      <right/>
      <top style="medium">
        <color rgb="FF00AAFF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AFF"/>
      </bottom>
      <diagonal/>
    </border>
    <border>
      <left/>
      <right/>
      <top style="thin">
        <color rgb="FF60ADE0"/>
      </top>
      <bottom/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 style="thin">
        <color rgb="FF00AAFF"/>
      </top>
      <bottom style="medium">
        <color rgb="FF00AAFF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297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4" fontId="1" fillId="4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164" fontId="1" fillId="3" borderId="0" xfId="0" applyNumberFormat="1" applyFont="1" applyFill="1" applyAlignment="1">
      <alignment horizontal="right" wrapText="1"/>
    </xf>
    <xf numFmtId="164" fontId="1" fillId="2" borderId="0" xfId="0" applyNumberFormat="1" applyFont="1" applyFill="1" applyAlignment="1">
      <alignment horizontal="right" wrapText="1"/>
    </xf>
    <xf numFmtId="166" fontId="1" fillId="2" borderId="0" xfId="0" applyNumberFormat="1" applyFont="1" applyFill="1" applyAlignment="1">
      <alignment horizontal="right" wrapText="1"/>
    </xf>
    <xf numFmtId="164" fontId="1" fillId="4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164" fontId="1" fillId="4" borderId="4" xfId="0" applyNumberFormat="1" applyFont="1" applyFill="1" applyBorder="1" applyAlignment="1">
      <alignment horizontal="right" wrapText="1"/>
    </xf>
    <xf numFmtId="0" fontId="8" fillId="2" borderId="5" xfId="0" applyFont="1" applyFill="1" applyBorder="1" applyAlignment="1">
      <alignment wrapText="1"/>
    </xf>
    <xf numFmtId="164" fontId="8" fillId="3" borderId="5" xfId="0" applyNumberFormat="1" applyFont="1" applyFill="1" applyBorder="1" applyAlignment="1">
      <alignment horizontal="right" wrapText="1"/>
    </xf>
    <xf numFmtId="164" fontId="8" fillId="2" borderId="5" xfId="0" applyNumberFormat="1" applyFont="1" applyFill="1" applyBorder="1" applyAlignment="1">
      <alignment horizontal="right" wrapText="1"/>
    </xf>
    <xf numFmtId="166" fontId="8" fillId="2" borderId="5" xfId="0" applyNumberFormat="1" applyFont="1" applyFill="1" applyBorder="1" applyAlignment="1">
      <alignment horizontal="right" wrapText="1"/>
    </xf>
    <xf numFmtId="164" fontId="8" fillId="4" borderId="5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wrapText="1"/>
    </xf>
    <xf numFmtId="164" fontId="8" fillId="3" borderId="6" xfId="0" applyNumberFormat="1" applyFont="1" applyFill="1" applyBorder="1" applyAlignment="1">
      <alignment horizontal="right" wrapText="1"/>
    </xf>
    <xf numFmtId="164" fontId="8" fillId="2" borderId="6" xfId="0" applyNumberFormat="1" applyFont="1" applyFill="1" applyBorder="1" applyAlignment="1">
      <alignment horizontal="right" wrapText="1"/>
    </xf>
    <xf numFmtId="165" fontId="8" fillId="2" borderId="6" xfId="0" applyNumberFormat="1" applyFont="1" applyFill="1" applyBorder="1" applyAlignment="1">
      <alignment horizontal="right" wrapText="1"/>
    </xf>
    <xf numFmtId="164" fontId="8" fillId="4" borderId="6" xfId="0" applyNumberFormat="1" applyFont="1" applyFill="1" applyBorder="1" applyAlignment="1">
      <alignment horizontal="right" wrapText="1"/>
    </xf>
    <xf numFmtId="166" fontId="8" fillId="2" borderId="6" xfId="0" applyNumberFormat="1" applyFont="1" applyFill="1" applyBorder="1" applyAlignment="1">
      <alignment horizontal="right" wrapText="1"/>
    </xf>
    <xf numFmtId="0" fontId="9" fillId="2" borderId="0" xfId="0" applyFont="1" applyFill="1" applyAlignment="1">
      <alignment wrapText="1"/>
    </xf>
    <xf numFmtId="166" fontId="9" fillId="3" borderId="0" xfId="0" applyNumberFormat="1" applyFont="1" applyFill="1" applyAlignment="1">
      <alignment horizontal="right" wrapText="1"/>
    </xf>
    <xf numFmtId="166" fontId="9" fillId="2" borderId="0" xfId="0" applyNumberFormat="1" applyFont="1" applyFill="1" applyAlignment="1">
      <alignment horizontal="right" wrapText="1"/>
    </xf>
    <xf numFmtId="166" fontId="9" fillId="4" borderId="0" xfId="0" applyNumberFormat="1" applyFont="1" applyFill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wrapText="1"/>
    </xf>
    <xf numFmtId="165" fontId="1" fillId="4" borderId="4" xfId="0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166" fontId="9" fillId="4" borderId="1" xfId="0" applyNumberFormat="1" applyFont="1" applyFill="1" applyBorder="1" applyAlignment="1">
      <alignment horizontal="right" wrapText="1"/>
    </xf>
    <xf numFmtId="166" fontId="9" fillId="2" borderId="1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wrapText="1"/>
    </xf>
    <xf numFmtId="164" fontId="8" fillId="3" borderId="7" xfId="0" applyNumberFormat="1" applyFont="1" applyFill="1" applyBorder="1" applyAlignment="1">
      <alignment horizontal="right" wrapText="1"/>
    </xf>
    <xf numFmtId="164" fontId="8" fillId="2" borderId="7" xfId="0" applyNumberFormat="1" applyFont="1" applyFill="1" applyBorder="1" applyAlignment="1">
      <alignment horizontal="right" wrapText="1"/>
    </xf>
    <xf numFmtId="166" fontId="8" fillId="2" borderId="7" xfId="0" applyNumberFormat="1" applyFont="1" applyFill="1" applyBorder="1" applyAlignment="1">
      <alignment horizontal="right" wrapText="1"/>
    </xf>
    <xf numFmtId="164" fontId="8" fillId="4" borderId="7" xfId="0" applyNumberFormat="1" applyFont="1" applyFill="1" applyBorder="1" applyAlignment="1">
      <alignment horizontal="right" wrapText="1"/>
    </xf>
    <xf numFmtId="165" fontId="8" fillId="2" borderId="7" xfId="0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left" wrapText="1"/>
    </xf>
    <xf numFmtId="166" fontId="1" fillId="4" borderId="4" xfId="0" applyNumberFormat="1" applyFont="1" applyFill="1" applyBorder="1" applyAlignment="1">
      <alignment horizontal="right" wrapText="1"/>
    </xf>
    <xf numFmtId="0" fontId="1" fillId="2" borderId="9" xfId="0" applyFont="1" applyFill="1" applyBorder="1" applyAlignment="1">
      <alignment wrapText="1"/>
    </xf>
    <xf numFmtId="164" fontId="1" fillId="4" borderId="6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166" fontId="1" fillId="2" borderId="6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66" fontId="1" fillId="4" borderId="1" xfId="0" applyNumberFormat="1" applyFont="1" applyFill="1" applyBorder="1" applyAlignment="1">
      <alignment horizontal="right" wrapText="1"/>
    </xf>
    <xf numFmtId="166" fontId="1" fillId="2" borderId="1" xfId="0" applyNumberFormat="1" applyFont="1" applyFill="1" applyBorder="1" applyAlignment="1">
      <alignment horizontal="right" wrapText="1"/>
    </xf>
    <xf numFmtId="0" fontId="8" fillId="2" borderId="2" xfId="0" applyFont="1" applyFill="1" applyBorder="1" applyAlignment="1">
      <alignment wrapText="1"/>
    </xf>
    <xf numFmtId="164" fontId="8" fillId="4" borderId="2" xfId="0" applyNumberFormat="1" applyFont="1" applyFill="1" applyBorder="1" applyAlignment="1">
      <alignment horizontal="right" wrapText="1"/>
    </xf>
    <xf numFmtId="164" fontId="8" fillId="2" borderId="2" xfId="0" applyNumberFormat="1" applyFont="1" applyFill="1" applyBorder="1" applyAlignment="1">
      <alignment horizontal="right" wrapText="1"/>
    </xf>
    <xf numFmtId="167" fontId="8" fillId="2" borderId="2" xfId="0" applyNumberFormat="1" applyFont="1" applyFill="1" applyBorder="1" applyAlignment="1">
      <alignment horizontal="right" wrapText="1"/>
    </xf>
    <xf numFmtId="167" fontId="1" fillId="2" borderId="6" xfId="0" applyNumberFormat="1" applyFont="1" applyFill="1" applyBorder="1" applyAlignment="1">
      <alignment horizontal="right" wrapText="1"/>
    </xf>
    <xf numFmtId="168" fontId="8" fillId="3" borderId="2" xfId="0" applyNumberFormat="1" applyFont="1" applyFill="1" applyBorder="1" applyAlignment="1">
      <alignment horizontal="right" vertical="top" wrapText="1"/>
    </xf>
    <xf numFmtId="168" fontId="8" fillId="2" borderId="2" xfId="0" applyNumberFormat="1" applyFont="1" applyFill="1" applyBorder="1" applyAlignment="1">
      <alignment horizontal="right" vertical="top" wrapText="1"/>
    </xf>
    <xf numFmtId="0" fontId="1" fillId="2" borderId="10" xfId="0" applyFont="1" applyFill="1" applyBorder="1" applyAlignment="1">
      <alignment wrapText="1"/>
    </xf>
    <xf numFmtId="164" fontId="1" fillId="3" borderId="10" xfId="0" applyNumberFormat="1" applyFont="1" applyFill="1" applyBorder="1" applyAlignment="1">
      <alignment horizontal="right" wrapText="1"/>
    </xf>
    <xf numFmtId="164" fontId="1" fillId="2" borderId="10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164" fontId="1" fillId="3" borderId="6" xfId="0" applyNumberFormat="1" applyFont="1" applyFill="1" applyBorder="1" applyAlignment="1">
      <alignment wrapText="1"/>
    </xf>
    <xf numFmtId="164" fontId="1" fillId="3" borderId="0" xfId="0" applyNumberFormat="1" applyFont="1" applyFill="1" applyAlignment="1">
      <alignment wrapText="1"/>
    </xf>
    <xf numFmtId="164" fontId="1" fillId="3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0" borderId="8" xfId="0" applyFont="1" applyBorder="1" applyAlignment="1">
      <alignment wrapText="1"/>
    </xf>
    <xf numFmtId="164" fontId="1" fillId="3" borderId="8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horizontal="right" wrapText="1"/>
    </xf>
    <xf numFmtId="0" fontId="8" fillId="2" borderId="11" xfId="0" applyFont="1" applyFill="1" applyBorder="1" applyAlignment="1">
      <alignment wrapText="1"/>
    </xf>
    <xf numFmtId="164" fontId="8" fillId="3" borderId="11" xfId="0" applyNumberFormat="1" applyFont="1" applyFill="1" applyBorder="1" applyAlignment="1">
      <alignment horizontal="right" wrapText="1"/>
    </xf>
    <xf numFmtId="164" fontId="8" fillId="2" borderId="11" xfId="0" applyNumberFormat="1" applyFont="1" applyFill="1" applyBorder="1" applyAlignment="1">
      <alignment horizontal="right" wrapText="1"/>
    </xf>
    <xf numFmtId="0" fontId="11" fillId="0" borderId="4" xfId="0" applyFont="1" applyBorder="1" applyAlignment="1">
      <alignment vertical="center" wrapText="1"/>
    </xf>
    <xf numFmtId="164" fontId="11" fillId="0" borderId="4" xfId="0" applyNumberFormat="1" applyFont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9" fillId="2" borderId="0" xfId="0" applyFont="1" applyFill="1" applyAlignment="1">
      <alignment horizontal="right" wrapText="1"/>
    </xf>
    <xf numFmtId="0" fontId="8" fillId="2" borderId="6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8" fillId="2" borderId="5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right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right" vertical="top" wrapText="1"/>
    </xf>
    <xf numFmtId="168" fontId="8" fillId="2" borderId="1" xfId="0" applyNumberFormat="1" applyFont="1" applyFill="1" applyBorder="1" applyAlignment="1">
      <alignment horizontal="right" vertical="top" wrapText="1"/>
    </xf>
    <xf numFmtId="0" fontId="11" fillId="0" borderId="3" xfId="0" applyFont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0" fontId="8" fillId="7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164" fontId="1" fillId="5" borderId="3" xfId="0" applyNumberFormat="1" applyFont="1" applyFill="1" applyBorder="1" applyAlignment="1">
      <alignment horizontal="right" wrapText="1"/>
    </xf>
    <xf numFmtId="164" fontId="1" fillId="6" borderId="3" xfId="0" applyNumberFormat="1" applyFont="1" applyFill="1" applyBorder="1" applyAlignment="1">
      <alignment horizontal="right" wrapText="1"/>
    </xf>
    <xf numFmtId="164" fontId="1" fillId="7" borderId="3" xfId="0" applyNumberFormat="1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 indent="2"/>
    </xf>
    <xf numFmtId="164" fontId="1" fillId="2" borderId="12" xfId="0" applyNumberFormat="1" applyFont="1" applyFill="1" applyBorder="1" applyAlignment="1">
      <alignment horizontal="right" wrapText="1"/>
    </xf>
    <xf numFmtId="164" fontId="1" fillId="5" borderId="12" xfId="0" applyNumberFormat="1" applyFont="1" applyFill="1" applyBorder="1" applyAlignment="1">
      <alignment horizontal="right" wrapText="1"/>
    </xf>
    <xf numFmtId="164" fontId="1" fillId="6" borderId="12" xfId="0" applyNumberFormat="1" applyFont="1" applyFill="1" applyBorder="1" applyAlignment="1">
      <alignment horizontal="right" wrapText="1"/>
    </xf>
    <xf numFmtId="164" fontId="1" fillId="7" borderId="12" xfId="0" applyNumberFormat="1" applyFont="1" applyFill="1" applyBorder="1" applyAlignment="1">
      <alignment horizontal="right" wrapText="1"/>
    </xf>
    <xf numFmtId="0" fontId="8" fillId="2" borderId="13" xfId="0" applyFont="1" applyFill="1" applyBorder="1" applyAlignment="1">
      <alignment wrapText="1"/>
    </xf>
    <xf numFmtId="164" fontId="8" fillId="2" borderId="13" xfId="0" applyNumberFormat="1" applyFont="1" applyFill="1" applyBorder="1" applyAlignment="1">
      <alignment horizontal="right" wrapText="1"/>
    </xf>
    <xf numFmtId="164" fontId="8" fillId="5" borderId="13" xfId="0" applyNumberFormat="1" applyFont="1" applyFill="1" applyBorder="1" applyAlignment="1">
      <alignment horizontal="right" wrapText="1"/>
    </xf>
    <xf numFmtId="164" fontId="8" fillId="6" borderId="13" xfId="0" applyNumberFormat="1" applyFont="1" applyFill="1" applyBorder="1" applyAlignment="1">
      <alignment horizontal="right" wrapText="1"/>
    </xf>
    <xf numFmtId="164" fontId="8" fillId="7" borderId="13" xfId="0" applyNumberFormat="1" applyFont="1" applyFill="1" applyBorder="1" applyAlignment="1">
      <alignment horizontal="right" wrapText="1"/>
    </xf>
    <xf numFmtId="164" fontId="1" fillId="5" borderId="4" xfId="0" applyNumberFormat="1" applyFont="1" applyFill="1" applyBorder="1" applyAlignment="1">
      <alignment horizontal="right" wrapText="1"/>
    </xf>
    <xf numFmtId="164" fontId="1" fillId="6" borderId="4" xfId="0" applyNumberFormat="1" applyFont="1" applyFill="1" applyBorder="1" applyAlignment="1">
      <alignment horizontal="right" wrapText="1"/>
    </xf>
    <xf numFmtId="164" fontId="1" fillId="7" borderId="4" xfId="0" applyNumberFormat="1" applyFont="1" applyFill="1" applyBorder="1" applyAlignment="1">
      <alignment horizontal="right" wrapText="1"/>
    </xf>
    <xf numFmtId="164" fontId="8" fillId="5" borderId="6" xfId="0" applyNumberFormat="1" applyFont="1" applyFill="1" applyBorder="1" applyAlignment="1">
      <alignment horizontal="right" wrapText="1"/>
    </xf>
    <xf numFmtId="164" fontId="8" fillId="6" borderId="6" xfId="0" applyNumberFormat="1" applyFont="1" applyFill="1" applyBorder="1" applyAlignment="1">
      <alignment horizontal="right" wrapText="1"/>
    </xf>
    <xf numFmtId="164" fontId="8" fillId="7" borderId="6" xfId="0" applyNumberFormat="1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left" wrapText="1"/>
    </xf>
    <xf numFmtId="166" fontId="9" fillId="2" borderId="4" xfId="0" applyNumberFormat="1" applyFont="1" applyFill="1" applyBorder="1" applyAlignment="1">
      <alignment horizontal="right" wrapText="1"/>
    </xf>
    <xf numFmtId="165" fontId="9" fillId="5" borderId="4" xfId="0" applyNumberFormat="1" applyFont="1" applyFill="1" applyBorder="1" applyAlignment="1">
      <alignment horizontal="right" wrapText="1"/>
    </xf>
    <xf numFmtId="165" fontId="9" fillId="6" borderId="4" xfId="0" applyNumberFormat="1" applyFont="1" applyFill="1" applyBorder="1" applyAlignment="1">
      <alignment horizontal="right" wrapText="1"/>
    </xf>
    <xf numFmtId="165" fontId="9" fillId="7" borderId="4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64" fontId="1" fillId="5" borderId="0" xfId="0" applyNumberFormat="1" applyFont="1" applyFill="1" applyAlignment="1">
      <alignment horizontal="right" wrapText="1"/>
    </xf>
    <xf numFmtId="164" fontId="1" fillId="6" borderId="0" xfId="0" applyNumberFormat="1" applyFont="1" applyFill="1" applyAlignment="1">
      <alignment horizontal="right" wrapText="1"/>
    </xf>
    <xf numFmtId="164" fontId="1" fillId="7" borderId="0" xfId="0" applyNumberFormat="1" applyFont="1" applyFill="1" applyAlignment="1">
      <alignment horizontal="right" wrapText="1"/>
    </xf>
    <xf numFmtId="164" fontId="8" fillId="2" borderId="0" xfId="0" applyNumberFormat="1" applyFont="1" applyFill="1" applyAlignment="1">
      <alignment horizontal="right" wrapText="1"/>
    </xf>
    <xf numFmtId="164" fontId="8" fillId="5" borderId="0" xfId="0" applyNumberFormat="1" applyFont="1" applyFill="1" applyAlignment="1">
      <alignment horizontal="right" wrapText="1"/>
    </xf>
    <xf numFmtId="164" fontId="8" fillId="6" borderId="0" xfId="0" applyNumberFormat="1" applyFont="1" applyFill="1" applyAlignment="1">
      <alignment horizontal="right" wrapText="1"/>
    </xf>
    <xf numFmtId="164" fontId="8" fillId="7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horizontal="left" wrapText="1"/>
    </xf>
    <xf numFmtId="165" fontId="9" fillId="5" borderId="0" xfId="0" applyNumberFormat="1" applyFont="1" applyFill="1" applyAlignment="1">
      <alignment horizontal="right" wrapText="1"/>
    </xf>
    <xf numFmtId="165" fontId="9" fillId="6" borderId="0" xfId="0" applyNumberFormat="1" applyFont="1" applyFill="1" applyAlignment="1">
      <alignment horizontal="right" wrapText="1"/>
    </xf>
    <xf numFmtId="165" fontId="9" fillId="7" borderId="0" xfId="0" applyNumberFormat="1" applyFont="1" applyFill="1" applyAlignment="1">
      <alignment horizontal="right" wrapText="1"/>
    </xf>
    <xf numFmtId="0" fontId="8" fillId="2" borderId="14" xfId="0" applyFont="1" applyFill="1" applyBorder="1" applyAlignment="1">
      <alignment wrapText="1"/>
    </xf>
    <xf numFmtId="164" fontId="8" fillId="2" borderId="14" xfId="0" applyNumberFormat="1" applyFont="1" applyFill="1" applyBorder="1" applyAlignment="1">
      <alignment horizontal="right" wrapText="1"/>
    </xf>
    <xf numFmtId="164" fontId="8" fillId="5" borderId="14" xfId="0" applyNumberFormat="1" applyFont="1" applyFill="1" applyBorder="1" applyAlignment="1">
      <alignment horizontal="right" wrapText="1"/>
    </xf>
    <xf numFmtId="164" fontId="8" fillId="6" borderId="14" xfId="0" applyNumberFormat="1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164" fontId="8" fillId="7" borderId="14" xfId="0" applyNumberFormat="1" applyFont="1" applyFill="1" applyBorder="1" applyAlignment="1">
      <alignment horizontal="right" wrapText="1"/>
    </xf>
    <xf numFmtId="164" fontId="1" fillId="0" borderId="3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1" fillId="5" borderId="1" xfId="0" applyNumberFormat="1" applyFont="1" applyFill="1" applyBorder="1" applyAlignment="1">
      <alignment horizontal="right" wrapText="1"/>
    </xf>
    <xf numFmtId="164" fontId="1" fillId="6" borderId="1" xfId="0" applyNumberFormat="1" applyFont="1" applyFill="1" applyBorder="1" applyAlignment="1">
      <alignment horizontal="right" wrapText="1"/>
    </xf>
    <xf numFmtId="164" fontId="1" fillId="7" borderId="1" xfId="0" applyNumberFormat="1" applyFont="1" applyFill="1" applyBorder="1" applyAlignment="1">
      <alignment horizontal="right" wrapText="1"/>
    </xf>
    <xf numFmtId="169" fontId="1" fillId="0" borderId="3" xfId="0" applyNumberFormat="1" applyFont="1" applyBorder="1" applyAlignment="1">
      <alignment horizontal="right" wrapText="1"/>
    </xf>
    <xf numFmtId="169" fontId="1" fillId="5" borderId="3" xfId="0" applyNumberFormat="1" applyFont="1" applyFill="1" applyBorder="1" applyAlignment="1">
      <alignment horizontal="right" wrapText="1"/>
    </xf>
    <xf numFmtId="169" fontId="1" fillId="6" borderId="3" xfId="0" applyNumberFormat="1" applyFont="1" applyFill="1" applyBorder="1" applyAlignment="1">
      <alignment horizontal="right" wrapText="1"/>
    </xf>
    <xf numFmtId="169" fontId="1" fillId="7" borderId="3" xfId="0" applyNumberFormat="1" applyFont="1" applyFill="1" applyBorder="1" applyAlignment="1">
      <alignment horizontal="right" wrapText="1"/>
    </xf>
    <xf numFmtId="169" fontId="1" fillId="0" borderId="1" xfId="0" applyNumberFormat="1" applyFont="1" applyBorder="1" applyAlignment="1">
      <alignment horizontal="right" wrapText="1"/>
    </xf>
    <xf numFmtId="169" fontId="1" fillId="5" borderId="1" xfId="0" applyNumberFormat="1" applyFont="1" applyFill="1" applyBorder="1" applyAlignment="1">
      <alignment horizontal="right" wrapText="1"/>
    </xf>
    <xf numFmtId="169" fontId="1" fillId="6" borderId="1" xfId="0" applyNumberFormat="1" applyFont="1" applyFill="1" applyBorder="1" applyAlignment="1">
      <alignment horizontal="right" wrapText="1"/>
    </xf>
    <xf numFmtId="169" fontId="1" fillId="7" borderId="1" xfId="0" applyNumberFormat="1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right" wrapText="1"/>
    </xf>
    <xf numFmtId="0" fontId="1" fillId="6" borderId="6" xfId="0" applyFont="1" applyFill="1" applyBorder="1" applyAlignment="1">
      <alignment horizontal="right" wrapText="1"/>
    </xf>
    <xf numFmtId="0" fontId="1" fillId="7" borderId="6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 indent="1"/>
    </xf>
    <xf numFmtId="0" fontId="1" fillId="5" borderId="4" xfId="0" applyFont="1" applyFill="1" applyBorder="1" applyAlignment="1">
      <alignment horizontal="right" wrapText="1"/>
    </xf>
    <xf numFmtId="0" fontId="1" fillId="6" borderId="4" xfId="0" applyFont="1" applyFill="1" applyBorder="1" applyAlignment="1">
      <alignment horizontal="right" wrapText="1"/>
    </xf>
    <xf numFmtId="0" fontId="1" fillId="7" borderId="4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7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1" fillId="0" borderId="15" xfId="0" applyFont="1" applyBorder="1" applyAlignment="1">
      <alignment wrapText="1"/>
    </xf>
    <xf numFmtId="0" fontId="7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8" fontId="8" fillId="5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164" fontId="8" fillId="5" borderId="7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1" fillId="2" borderId="16" xfId="0" applyFont="1" applyFill="1" applyBorder="1" applyAlignment="1">
      <alignment horizontal="right" wrapText="1"/>
    </xf>
    <xf numFmtId="0" fontId="8" fillId="0" borderId="17" xfId="0" applyFont="1" applyBorder="1" applyAlignment="1">
      <alignment wrapText="1"/>
    </xf>
    <xf numFmtId="164" fontId="8" fillId="2" borderId="17" xfId="0" applyNumberFormat="1" applyFont="1" applyFill="1" applyBorder="1" applyAlignment="1">
      <alignment horizontal="right" wrapText="1"/>
    </xf>
    <xf numFmtId="164" fontId="8" fillId="5" borderId="17" xfId="0" applyNumberFormat="1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0" fontId="8" fillId="0" borderId="7" xfId="0" applyFont="1" applyBorder="1" applyAlignment="1">
      <alignment wrapText="1"/>
    </xf>
    <xf numFmtId="164" fontId="8" fillId="0" borderId="7" xfId="0" applyNumberFormat="1" applyFont="1" applyBorder="1" applyAlignment="1">
      <alignment wrapText="1"/>
    </xf>
    <xf numFmtId="164" fontId="8" fillId="0" borderId="6" xfId="0" applyNumberFormat="1" applyFont="1" applyBorder="1" applyAlignment="1">
      <alignment wrapText="1"/>
    </xf>
    <xf numFmtId="164" fontId="1" fillId="5" borderId="4" xfId="0" applyNumberFormat="1" applyFont="1" applyFill="1" applyBorder="1" applyAlignment="1">
      <alignment horizontal="right" vertical="top" wrapText="1"/>
    </xf>
    <xf numFmtId="164" fontId="1" fillId="0" borderId="7" xfId="0" applyNumberFormat="1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5" borderId="3" xfId="0" applyFont="1" applyFill="1" applyBorder="1" applyAlignment="1">
      <alignment horizontal="right" wrapText="1"/>
    </xf>
    <xf numFmtId="0" fontId="1" fillId="5" borderId="16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" fillId="0" borderId="18" xfId="0" applyFont="1" applyBorder="1" applyAlignment="1">
      <alignment vertical="top" wrapText="1"/>
    </xf>
    <xf numFmtId="0" fontId="8" fillId="2" borderId="18" xfId="0" applyFont="1" applyFill="1" applyBorder="1" applyAlignment="1">
      <alignment horizontal="right" vertical="top" wrapText="1"/>
    </xf>
    <xf numFmtId="0" fontId="8" fillId="5" borderId="18" xfId="0" applyFont="1" applyFill="1" applyBorder="1" applyAlignment="1">
      <alignment horizontal="right" vertical="top" wrapText="1"/>
    </xf>
    <xf numFmtId="0" fontId="8" fillId="6" borderId="18" xfId="0" applyFont="1" applyFill="1" applyBorder="1" applyAlignment="1">
      <alignment horizontal="right" vertical="top" wrapText="1"/>
    </xf>
    <xf numFmtId="0" fontId="8" fillId="7" borderId="18" xfId="0" applyFont="1" applyFill="1" applyBorder="1" applyAlignment="1">
      <alignment horizontal="right" vertical="top" wrapText="1"/>
    </xf>
    <xf numFmtId="0" fontId="1" fillId="0" borderId="15" xfId="0" applyFont="1" applyBorder="1" applyAlignment="1">
      <alignment horizontal="lef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5" borderId="15" xfId="0" applyNumberFormat="1" applyFont="1" applyFill="1" applyBorder="1" applyAlignment="1">
      <alignment horizontal="right" wrapText="1"/>
    </xf>
    <xf numFmtId="164" fontId="1" fillId="6" borderId="15" xfId="0" applyNumberFormat="1" applyFont="1" applyFill="1" applyBorder="1" applyAlignment="1">
      <alignment horizontal="right" wrapText="1"/>
    </xf>
    <xf numFmtId="164" fontId="1" fillId="7" borderId="1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164" fontId="8" fillId="6" borderId="7" xfId="0" applyNumberFormat="1" applyFont="1" applyFill="1" applyBorder="1" applyAlignment="1">
      <alignment horizontal="right" wrapText="1"/>
    </xf>
    <xf numFmtId="164" fontId="8" fillId="7" borderId="7" xfId="0" applyNumberFormat="1" applyFont="1" applyFill="1" applyBorder="1" applyAlignment="1">
      <alignment horizontal="right" wrapText="1"/>
    </xf>
    <xf numFmtId="0" fontId="8" fillId="0" borderId="19" xfId="0" applyFont="1" applyBorder="1" applyAlignment="1">
      <alignment wrapText="1"/>
    </xf>
    <xf numFmtId="164" fontId="8" fillId="2" borderId="19" xfId="0" applyNumberFormat="1" applyFont="1" applyFill="1" applyBorder="1" applyAlignment="1">
      <alignment horizontal="right" wrapText="1"/>
    </xf>
    <xf numFmtId="164" fontId="8" fillId="5" borderId="19" xfId="0" applyNumberFormat="1" applyFont="1" applyFill="1" applyBorder="1" applyAlignment="1">
      <alignment horizontal="right" wrapText="1"/>
    </xf>
    <xf numFmtId="164" fontId="8" fillId="6" borderId="19" xfId="0" applyNumberFormat="1" applyFont="1" applyFill="1" applyBorder="1" applyAlignment="1">
      <alignment horizontal="right" wrapText="1"/>
    </xf>
    <xf numFmtId="164" fontId="8" fillId="7" borderId="19" xfId="0" applyNumberFormat="1" applyFont="1" applyFill="1" applyBorder="1" applyAlignment="1">
      <alignment horizontal="right" wrapText="1"/>
    </xf>
    <xf numFmtId="164" fontId="1" fillId="5" borderId="0" xfId="0" applyNumberFormat="1" applyFont="1" applyFill="1" applyAlignment="1">
      <alignment wrapText="1"/>
    </xf>
    <xf numFmtId="0" fontId="12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4" fontId="8" fillId="0" borderId="3" xfId="0" applyNumberFormat="1" applyFont="1" applyBorder="1" applyAlignment="1">
      <alignment wrapText="1"/>
    </xf>
    <xf numFmtId="164" fontId="8" fillId="2" borderId="3" xfId="0" applyNumberFormat="1" applyFont="1" applyFill="1" applyBorder="1" applyAlignment="1">
      <alignment horizontal="right" wrapText="1"/>
    </xf>
    <xf numFmtId="164" fontId="8" fillId="5" borderId="3" xfId="0" applyNumberFormat="1" applyFont="1" applyFill="1" applyBorder="1" applyAlignment="1">
      <alignment horizontal="right" wrapText="1"/>
    </xf>
    <xf numFmtId="166" fontId="9" fillId="2" borderId="0" xfId="0" applyNumberFormat="1" applyFont="1" applyFill="1" applyAlignment="1">
      <alignment wrapText="1"/>
    </xf>
    <xf numFmtId="166" fontId="9" fillId="5" borderId="0" xfId="0" applyNumberFormat="1" applyFont="1" applyFill="1" applyAlignment="1">
      <alignment wrapText="1"/>
    </xf>
    <xf numFmtId="166" fontId="9" fillId="6" borderId="0" xfId="0" applyNumberFormat="1" applyFont="1" applyFill="1" applyAlignment="1">
      <alignment wrapText="1"/>
    </xf>
    <xf numFmtId="166" fontId="9" fillId="7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right" wrapText="1"/>
    </xf>
    <xf numFmtId="164" fontId="8" fillId="5" borderId="4" xfId="0" applyNumberFormat="1" applyFont="1" applyFill="1" applyBorder="1" applyAlignment="1">
      <alignment horizontal="right" wrapText="1"/>
    </xf>
    <xf numFmtId="164" fontId="8" fillId="6" borderId="4" xfId="0" applyNumberFormat="1" applyFont="1" applyFill="1" applyBorder="1" applyAlignment="1">
      <alignment horizontal="right" wrapText="1"/>
    </xf>
    <xf numFmtId="164" fontId="8" fillId="7" borderId="4" xfId="0" applyNumberFormat="1" applyFont="1" applyFill="1" applyBorder="1" applyAlignment="1">
      <alignment horizontal="right" wrapText="1"/>
    </xf>
    <xf numFmtId="166" fontId="9" fillId="2" borderId="1" xfId="0" applyNumberFormat="1" applyFont="1" applyFill="1" applyBorder="1" applyAlignment="1">
      <alignment wrapText="1"/>
    </xf>
    <xf numFmtId="166" fontId="9" fillId="5" borderId="1" xfId="0" applyNumberFormat="1" applyFont="1" applyFill="1" applyBorder="1" applyAlignment="1">
      <alignment wrapText="1"/>
    </xf>
    <xf numFmtId="166" fontId="9" fillId="6" borderId="1" xfId="0" applyNumberFormat="1" applyFont="1" applyFill="1" applyBorder="1" applyAlignment="1">
      <alignment wrapText="1"/>
    </xf>
    <xf numFmtId="166" fontId="9" fillId="7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1" fillId="6" borderId="3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0" borderId="20" xfId="0" applyFont="1" applyBorder="1" applyAlignment="1">
      <alignment horizontal="left" wrapText="1"/>
    </xf>
    <xf numFmtId="0" fontId="1" fillId="0" borderId="20" xfId="0" applyFont="1" applyBorder="1" applyAlignment="1">
      <alignment horizontal="right" wrapText="1"/>
    </xf>
    <xf numFmtId="0" fontId="1" fillId="2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right" wrapText="1"/>
    </xf>
    <xf numFmtId="0" fontId="1" fillId="6" borderId="20" xfId="0" applyFont="1" applyFill="1" applyBorder="1" applyAlignment="1">
      <alignment horizontal="right" wrapText="1"/>
    </xf>
    <xf numFmtId="0" fontId="1" fillId="7" borderId="20" xfId="0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1" fillId="0" borderId="2" xfId="0" applyFont="1" applyBorder="1" applyAlignment="1">
      <alignment wrapText="1"/>
    </xf>
    <xf numFmtId="164" fontId="8" fillId="6" borderId="3" xfId="0" applyNumberFormat="1" applyFont="1" applyFill="1" applyBorder="1" applyAlignment="1">
      <alignment horizontal="right" wrapText="1"/>
    </xf>
    <xf numFmtId="164" fontId="8" fillId="7" borderId="3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Alignment="1">
      <alignment wrapText="1"/>
    </xf>
    <xf numFmtId="164" fontId="8" fillId="2" borderId="6" xfId="0" applyNumberFormat="1" applyFont="1" applyFill="1" applyBorder="1" applyAlignment="1">
      <alignment wrapText="1"/>
    </xf>
    <xf numFmtId="164" fontId="8" fillId="6" borderId="9" xfId="0" applyNumberFormat="1" applyFont="1" applyFill="1" applyBorder="1" applyAlignment="1">
      <alignment horizontal="right" wrapText="1"/>
    </xf>
    <xf numFmtId="164" fontId="8" fillId="7" borderId="9" xfId="0" applyNumberFormat="1" applyFont="1" applyFill="1" applyBorder="1" applyAlignment="1">
      <alignment horizontal="right" wrapText="1"/>
    </xf>
    <xf numFmtId="164" fontId="1" fillId="6" borderId="9" xfId="0" applyNumberFormat="1" applyFont="1" applyFill="1" applyBorder="1" applyAlignment="1">
      <alignment horizontal="right" wrapText="1"/>
    </xf>
    <xf numFmtId="164" fontId="1" fillId="7" borderId="9" xfId="0" applyNumberFormat="1" applyFont="1" applyFill="1" applyBorder="1" applyAlignment="1">
      <alignment horizontal="right" wrapText="1"/>
    </xf>
    <xf numFmtId="0" fontId="1" fillId="6" borderId="8" xfId="0" applyFont="1" applyFill="1" applyBorder="1" applyAlignment="1">
      <alignment horizontal="right" wrapText="1"/>
    </xf>
    <xf numFmtId="0" fontId="1" fillId="7" borderId="8" xfId="0" applyFont="1" applyFill="1" applyBorder="1" applyAlignment="1">
      <alignment horizontal="right" wrapText="1"/>
    </xf>
    <xf numFmtId="164" fontId="8" fillId="2" borderId="7" xfId="0" applyNumberFormat="1" applyFont="1" applyFill="1" applyBorder="1" applyAlignment="1">
      <alignment wrapText="1"/>
    </xf>
    <xf numFmtId="164" fontId="8" fillId="6" borderId="21" xfId="0" applyNumberFormat="1" applyFont="1" applyFill="1" applyBorder="1" applyAlignment="1">
      <alignment horizontal="right" wrapText="1"/>
    </xf>
    <xf numFmtId="164" fontId="8" fillId="7" borderId="21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wrapText="1"/>
    </xf>
    <xf numFmtId="164" fontId="1" fillId="2" borderId="4" xfId="0" applyNumberFormat="1" applyFont="1" applyFill="1" applyBorder="1" applyAlignment="1">
      <alignment wrapText="1"/>
    </xf>
    <xf numFmtId="164" fontId="1" fillId="6" borderId="8" xfId="0" applyNumberFormat="1" applyFont="1" applyFill="1" applyBorder="1" applyAlignment="1">
      <alignment horizontal="right" wrapText="1"/>
    </xf>
    <xf numFmtId="164" fontId="1" fillId="7" borderId="8" xfId="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wrapText="1"/>
    </xf>
    <xf numFmtId="164" fontId="8" fillId="5" borderId="7" xfId="0" applyNumberFormat="1" applyFont="1" applyFill="1" applyBorder="1" applyAlignment="1">
      <alignment wrapText="1"/>
    </xf>
    <xf numFmtId="0" fontId="8" fillId="2" borderId="0" xfId="0" applyFont="1" applyFill="1" applyAlignment="1">
      <alignment horizontal="right" wrapText="1"/>
    </xf>
    <xf numFmtId="0" fontId="8" fillId="5" borderId="4" xfId="0" applyFont="1" applyFill="1" applyBorder="1" applyAlignment="1">
      <alignment horizontal="right" wrapText="1"/>
    </xf>
    <xf numFmtId="0" fontId="16" fillId="2" borderId="0" xfId="0" applyFont="1" applyFill="1" applyAlignment="1">
      <alignment horizontal="left" wrapText="1"/>
    </xf>
    <xf numFmtId="0" fontId="17" fillId="0" borderId="4" xfId="0" applyFont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wrapText="1"/>
    </xf>
    <xf numFmtId="0" fontId="10" fillId="2" borderId="15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10" fillId="0" borderId="3" xfId="0" applyFont="1" applyBorder="1" applyAlignment="1">
      <alignment vertical="top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809EB29-C540-4E20-BE37-5B9AD26853EA}"/>
            </a:ext>
          </a:extLst>
        </xdr:cNvPr>
        <xdr:cNvCxnSpPr/>
      </xdr:nvCxnSpPr>
      <xdr:spPr>
        <a:xfrm>
          <a:off x="691515" y="2324100"/>
          <a:ext cx="4676775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512445</xdr:colOff>
      <xdr:row>11</xdr:row>
      <xdr:rowOff>72625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38D6FF-AFFF-42B6-A00F-6B4AEBD8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1200"/>
          <a:ext cx="512445" cy="43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42578125" defaultRowHeight="12.75" x14ac:dyDescent="0.2"/>
  <cols>
    <col min="1" max="7" width="9.28515625" customWidth="1"/>
    <col min="8" max="17" width="9.5703125" customWidth="1"/>
  </cols>
  <sheetData>
    <row r="1" spans="1:17" ht="14.1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4.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9.1" customHeight="1" x14ac:dyDescent="0.2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9.149999999999999" customHeight="1" x14ac:dyDescent="0.25">
      <c r="A4" s="2"/>
      <c r="B4" s="28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1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4.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1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1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4.1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9.1" customHeight="1" x14ac:dyDescent="0.2">
      <c r="A11" s="2"/>
      <c r="B11" s="289" t="s">
        <v>0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"/>
      <c r="O11" s="2"/>
      <c r="P11" s="2"/>
      <c r="Q11" s="2"/>
    </row>
    <row r="12" spans="1:17" ht="14.1" customHeight="1" x14ac:dyDescent="0.2">
      <c r="A12" s="2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"/>
      <c r="O12" s="2"/>
      <c r="P12" s="2"/>
      <c r="Q12" s="2"/>
    </row>
    <row r="13" spans="1:17" ht="14.1" customHeight="1" x14ac:dyDescent="0.2">
      <c r="A13" s="2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"/>
      <c r="O13" s="2"/>
      <c r="P13" s="2"/>
      <c r="Q13" s="2"/>
    </row>
    <row r="14" spans="1:17" ht="14.1" customHeight="1" x14ac:dyDescent="0.2">
      <c r="A14" s="2"/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"/>
      <c r="O14" s="2"/>
      <c r="P14" s="2"/>
      <c r="Q14" s="2"/>
    </row>
    <row r="15" spans="1:17" ht="14.1" customHeight="1" x14ac:dyDescent="0.2">
      <c r="A15" s="2"/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"/>
      <c r="O15" s="2"/>
      <c r="P15" s="2"/>
      <c r="Q15" s="2"/>
    </row>
    <row r="16" spans="1:17" ht="14.1" customHeight="1" x14ac:dyDescent="0.2">
      <c r="A16" s="2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"/>
      <c r="O16" s="2"/>
      <c r="P16" s="2"/>
      <c r="Q16" s="2"/>
    </row>
    <row r="17" spans="1:17" ht="14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4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4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4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4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4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4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4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6"/>
  <sheetViews>
    <sheetView showGridLines="0" showRuler="0" workbookViewId="0"/>
  </sheetViews>
  <sheetFormatPr defaultColWidth="13.28515625" defaultRowHeight="12.75" x14ac:dyDescent="0.2"/>
  <cols>
    <col min="2" max="2" width="76.7109375" customWidth="1"/>
    <col min="3" max="3" width="17.7109375" customWidth="1"/>
    <col min="4" max="4" width="18.28515625" customWidth="1"/>
    <col min="5" max="5" width="17.7109375" customWidth="1"/>
    <col min="6" max="6" width="13.5703125" customWidth="1"/>
    <col min="7" max="7" width="11" customWidth="1"/>
    <col min="8" max="8" width="13.7109375" customWidth="1"/>
    <col min="9" max="11" width="9.5703125" customWidth="1"/>
  </cols>
  <sheetData>
    <row r="1" spans="1:11" ht="1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ht="16.899999999999999" customHeight="1" x14ac:dyDescent="0.2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">
      <c r="A4" s="2"/>
      <c r="B4" s="87"/>
      <c r="C4" s="2"/>
      <c r="D4" s="2"/>
      <c r="E4" s="2"/>
      <c r="F4" s="2"/>
      <c r="G4" s="2"/>
      <c r="H4" s="2"/>
      <c r="I4" s="2"/>
      <c r="J4" s="2"/>
      <c r="K4" s="2"/>
    </row>
    <row r="5" spans="1:11" ht="16.899999999999999" customHeight="1" x14ac:dyDescent="0.2">
      <c r="A5" s="2"/>
      <c r="B5" s="5" t="s">
        <v>1</v>
      </c>
      <c r="C5" s="88"/>
      <c r="D5" s="88"/>
      <c r="E5" s="88"/>
      <c r="H5" s="88"/>
      <c r="I5" s="2"/>
      <c r="J5" s="2"/>
      <c r="K5" s="2"/>
    </row>
    <row r="6" spans="1:11" ht="16.899999999999999" customHeight="1" x14ac:dyDescent="0.2">
      <c r="A6" s="2"/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8" t="s">
        <v>6</v>
      </c>
      <c r="I6" s="2"/>
      <c r="J6" s="2"/>
      <c r="K6" s="2"/>
    </row>
    <row r="7" spans="1:11" ht="16.899999999999999" customHeight="1" x14ac:dyDescent="0.2">
      <c r="A7" s="2"/>
      <c r="B7" s="10" t="s">
        <v>9</v>
      </c>
      <c r="C7" s="11">
        <v>122249000</v>
      </c>
      <c r="D7" s="12">
        <v>125209000</v>
      </c>
      <c r="E7" s="13">
        <v>-2.3640473128928401E-2</v>
      </c>
      <c r="F7" s="14">
        <v>489363000</v>
      </c>
      <c r="G7" s="12">
        <v>490664000</v>
      </c>
      <c r="H7" s="15">
        <v>-2.6515089755922601E-3</v>
      </c>
      <c r="I7" s="2"/>
      <c r="J7" s="2"/>
      <c r="K7" s="2"/>
    </row>
    <row r="8" spans="1:11" ht="16.899999999999999" customHeight="1" x14ac:dyDescent="0.2">
      <c r="A8" s="36"/>
      <c r="B8" s="2" t="s">
        <v>10</v>
      </c>
      <c r="C8" s="16">
        <v>79341000</v>
      </c>
      <c r="D8" s="17">
        <v>87806000</v>
      </c>
      <c r="E8" s="18">
        <v>-9.6405712593672394E-2</v>
      </c>
      <c r="F8" s="19">
        <v>327993000</v>
      </c>
      <c r="G8" s="17">
        <v>342300000</v>
      </c>
      <c r="H8" s="18">
        <v>-4.17966695880806E-2</v>
      </c>
      <c r="I8" s="36"/>
      <c r="J8" s="36"/>
      <c r="K8" s="2"/>
    </row>
    <row r="9" spans="1:11" ht="16.899999999999999" customHeight="1" x14ac:dyDescent="0.2">
      <c r="A9" s="36"/>
      <c r="B9" s="2" t="s">
        <v>11</v>
      </c>
      <c r="C9" s="16">
        <v>42908000</v>
      </c>
      <c r="D9" s="17">
        <v>37403000</v>
      </c>
      <c r="E9" s="18">
        <v>0.14718070742988501</v>
      </c>
      <c r="F9" s="19">
        <v>161370000</v>
      </c>
      <c r="G9" s="17">
        <v>148364000</v>
      </c>
      <c r="H9" s="18">
        <v>8.7662775336335E-2</v>
      </c>
      <c r="I9" s="36"/>
      <c r="J9" s="36"/>
      <c r="K9" s="2"/>
    </row>
    <row r="10" spans="1:11" ht="16.899999999999999" customHeight="1" x14ac:dyDescent="0.2">
      <c r="A10" s="36"/>
      <c r="B10" s="20" t="s">
        <v>12</v>
      </c>
      <c r="C10" s="21">
        <v>19990000</v>
      </c>
      <c r="D10" s="22">
        <v>18170000</v>
      </c>
      <c r="E10" s="23">
        <v>0.100165107319758</v>
      </c>
      <c r="F10" s="24">
        <v>85019000</v>
      </c>
      <c r="G10" s="22">
        <v>94096000</v>
      </c>
      <c r="H10" s="23">
        <v>-9.6465312021765004E-2</v>
      </c>
      <c r="I10" s="36"/>
      <c r="J10" s="36"/>
      <c r="K10" s="2"/>
    </row>
    <row r="11" spans="1:11" ht="16.899999999999999" customHeight="1" x14ac:dyDescent="0.2">
      <c r="A11" s="2"/>
      <c r="B11" s="25" t="s">
        <v>13</v>
      </c>
      <c r="C11" s="26">
        <v>142239000</v>
      </c>
      <c r="D11" s="27">
        <v>143379000</v>
      </c>
      <c r="E11" s="28">
        <v>-7.9509551607976105E-3</v>
      </c>
      <c r="F11" s="29">
        <v>574382000</v>
      </c>
      <c r="G11" s="27">
        <v>584760000</v>
      </c>
      <c r="H11" s="28">
        <v>-1.77474519460975E-2</v>
      </c>
      <c r="I11" s="2"/>
      <c r="J11" s="2"/>
      <c r="K11" s="2"/>
    </row>
    <row r="12" spans="1:11" ht="16.899999999999999" customHeight="1" x14ac:dyDescent="0.2">
      <c r="A12" s="2"/>
      <c r="B12" s="30" t="s">
        <v>14</v>
      </c>
      <c r="C12" s="31">
        <v>124354000</v>
      </c>
      <c r="D12" s="32">
        <v>126868000</v>
      </c>
      <c r="E12" s="33">
        <v>-1.9815871614591501E-2</v>
      </c>
      <c r="F12" s="34">
        <v>487506000</v>
      </c>
      <c r="G12" s="32">
        <v>495768000</v>
      </c>
      <c r="H12" s="35">
        <v>-1.66650530086653E-2</v>
      </c>
      <c r="I12" s="2"/>
      <c r="J12" s="2"/>
      <c r="K12" s="2"/>
    </row>
    <row r="13" spans="1:11" ht="16.899999999999999" customHeight="1" x14ac:dyDescent="0.2">
      <c r="A13" s="36"/>
      <c r="B13" s="36" t="s">
        <v>15</v>
      </c>
      <c r="C13" s="37">
        <v>0.87426092703126401</v>
      </c>
      <c r="D13" s="38">
        <v>0.88484366608778098</v>
      </c>
      <c r="E13" s="89"/>
      <c r="F13" s="39">
        <v>0.84874874212632001</v>
      </c>
      <c r="G13" s="38">
        <v>0.84781448799507497</v>
      </c>
      <c r="H13" s="89"/>
      <c r="I13" s="36"/>
      <c r="J13" s="36"/>
      <c r="K13" s="2"/>
    </row>
    <row r="14" spans="1:11" ht="16.899999999999999" customHeight="1" x14ac:dyDescent="0.2">
      <c r="A14" s="87"/>
      <c r="B14" s="20" t="s">
        <v>16</v>
      </c>
      <c r="C14" s="21">
        <v>130423000</v>
      </c>
      <c r="D14" s="22">
        <v>137228000</v>
      </c>
      <c r="E14" s="40">
        <v>-4.9589005159296901E-2</v>
      </c>
      <c r="F14" s="24">
        <v>507796000</v>
      </c>
      <c r="G14" s="22">
        <v>515776000</v>
      </c>
      <c r="H14" s="23">
        <v>-1.54718327335898E-2</v>
      </c>
      <c r="I14" s="87"/>
      <c r="J14" s="87"/>
      <c r="K14" s="87"/>
    </row>
    <row r="15" spans="1:11" ht="16.899999999999999" customHeight="1" x14ac:dyDescent="0.2">
      <c r="A15" s="2"/>
      <c r="B15" s="30" t="s">
        <v>17</v>
      </c>
      <c r="C15" s="34">
        <v>-6069000</v>
      </c>
      <c r="D15" s="32">
        <v>-10360000</v>
      </c>
      <c r="E15" s="90"/>
      <c r="F15" s="34">
        <v>-20290000</v>
      </c>
      <c r="G15" s="32">
        <v>-20008000</v>
      </c>
      <c r="H15" s="90"/>
      <c r="I15" s="2"/>
      <c r="J15" s="2"/>
      <c r="K15" s="2"/>
    </row>
    <row r="16" spans="1:11" ht="16.899999999999999" customHeight="1" x14ac:dyDescent="0.2">
      <c r="A16" s="2"/>
      <c r="B16" s="41" t="s">
        <v>18</v>
      </c>
      <c r="C16" s="42">
        <v>-4.2667622803872401E-2</v>
      </c>
      <c r="D16" s="40">
        <v>-7.2256048654266006E-2</v>
      </c>
      <c r="E16" s="91"/>
      <c r="F16" s="42">
        <v>-3.5324923134777898E-2</v>
      </c>
      <c r="G16" s="40">
        <v>-3.42157466310965E-2</v>
      </c>
      <c r="H16" s="91"/>
      <c r="I16" s="2"/>
      <c r="J16" s="2"/>
      <c r="K16" s="2"/>
    </row>
    <row r="17" spans="1:11" ht="16.899999999999999" customHeight="1" x14ac:dyDescent="0.2">
      <c r="A17" s="2"/>
      <c r="B17" s="25" t="s">
        <v>19</v>
      </c>
      <c r="C17" s="29">
        <v>-5726000</v>
      </c>
      <c r="D17" s="27">
        <v>-11636000</v>
      </c>
      <c r="E17" s="92"/>
      <c r="F17" s="29">
        <v>-17285000</v>
      </c>
      <c r="G17" s="27">
        <v>-21008000</v>
      </c>
      <c r="H17" s="92"/>
      <c r="I17" s="2"/>
      <c r="J17" s="2"/>
      <c r="K17" s="2"/>
    </row>
    <row r="18" spans="1:11" ht="16.899999999999999" customHeight="1" x14ac:dyDescent="0.2">
      <c r="A18" s="2"/>
      <c r="B18" s="30" t="s">
        <v>20</v>
      </c>
      <c r="C18" s="34">
        <v>-5109000</v>
      </c>
      <c r="D18" s="32">
        <v>5480608</v>
      </c>
      <c r="E18" s="90"/>
      <c r="F18" s="34">
        <v>-4224000</v>
      </c>
      <c r="G18" s="32">
        <v>32016000</v>
      </c>
      <c r="H18" s="90"/>
      <c r="I18" s="2"/>
      <c r="J18" s="2"/>
      <c r="K18" s="2"/>
    </row>
    <row r="19" spans="1:11" ht="16.899999999999999" customHeight="1" x14ac:dyDescent="0.2">
      <c r="A19" s="36"/>
      <c r="B19" s="43" t="s">
        <v>21</v>
      </c>
      <c r="C19" s="44">
        <v>-3.5918418999008703E-2</v>
      </c>
      <c r="D19" s="45">
        <v>3.8224621457814599E-2</v>
      </c>
      <c r="E19" s="93"/>
      <c r="F19" s="44">
        <v>-7.3539908980434603E-3</v>
      </c>
      <c r="G19" s="45">
        <v>5.4750666940283202E-2</v>
      </c>
      <c r="H19" s="93"/>
      <c r="I19" s="36"/>
      <c r="J19" s="36"/>
      <c r="K19" s="2"/>
    </row>
    <row r="20" spans="1:11" ht="27.4" customHeight="1" x14ac:dyDescent="0.2">
      <c r="A20" s="2"/>
      <c r="B20" s="46" t="s">
        <v>22</v>
      </c>
      <c r="C20" s="94"/>
      <c r="D20" s="94"/>
      <c r="E20" s="94"/>
      <c r="F20" s="94"/>
      <c r="G20" s="94"/>
      <c r="H20" s="94"/>
      <c r="I20" s="2"/>
      <c r="J20" s="2"/>
      <c r="K20" s="2"/>
    </row>
    <row r="21" spans="1:11" ht="16.899999999999999" customHeight="1" x14ac:dyDescent="0.2">
      <c r="A21" s="2"/>
      <c r="B21" s="87"/>
      <c r="C21" s="2"/>
      <c r="D21" s="2"/>
      <c r="E21" s="2"/>
      <c r="F21" s="2"/>
      <c r="G21" s="2"/>
      <c r="H21" s="2"/>
      <c r="I21" s="2"/>
      <c r="J21" s="2"/>
      <c r="K21" s="2"/>
    </row>
    <row r="22" spans="1:11" ht="16.899999999999999" customHeight="1" x14ac:dyDescent="0.2">
      <c r="A22" s="2"/>
      <c r="B22" s="5" t="s">
        <v>9</v>
      </c>
      <c r="C22" s="88"/>
      <c r="D22" s="88"/>
      <c r="E22" s="88"/>
      <c r="F22" s="88"/>
      <c r="G22" s="88"/>
      <c r="H22" s="88"/>
      <c r="I22" s="2"/>
      <c r="J22" s="2"/>
      <c r="K22" s="2"/>
    </row>
    <row r="23" spans="1:11" ht="16.899999999999999" customHeight="1" x14ac:dyDescent="0.2">
      <c r="A23" s="2"/>
      <c r="B23" s="6" t="s">
        <v>3</v>
      </c>
      <c r="C23" s="7" t="s">
        <v>4</v>
      </c>
      <c r="D23" s="8" t="s">
        <v>5</v>
      </c>
      <c r="E23" s="8" t="s">
        <v>6</v>
      </c>
      <c r="F23" s="9" t="s">
        <v>7</v>
      </c>
      <c r="G23" s="8" t="s">
        <v>8</v>
      </c>
      <c r="H23" s="8" t="s">
        <v>6</v>
      </c>
      <c r="I23" s="2"/>
      <c r="J23" s="2"/>
      <c r="K23" s="2"/>
    </row>
    <row r="24" spans="1:11" ht="16.899999999999999" customHeight="1" x14ac:dyDescent="0.2">
      <c r="A24" s="2"/>
      <c r="B24" s="47" t="s">
        <v>23</v>
      </c>
      <c r="C24" s="11">
        <v>79341000</v>
      </c>
      <c r="D24" s="12">
        <v>87806000</v>
      </c>
      <c r="E24" s="13">
        <v>-9.6405712593672394E-2</v>
      </c>
      <c r="F24" s="14">
        <v>327993000</v>
      </c>
      <c r="G24" s="12">
        <v>342300000</v>
      </c>
      <c r="H24" s="13">
        <v>-4.17966695880806E-2</v>
      </c>
      <c r="I24" s="2"/>
      <c r="J24" s="2"/>
      <c r="K24" s="2"/>
    </row>
    <row r="25" spans="1:11" ht="16.899999999999999" customHeight="1" x14ac:dyDescent="0.2">
      <c r="A25" s="2"/>
      <c r="B25" s="48" t="s">
        <v>24</v>
      </c>
      <c r="C25" s="21">
        <v>42908000</v>
      </c>
      <c r="D25" s="22">
        <v>37403000</v>
      </c>
      <c r="E25" s="23">
        <v>0.14718070742988501</v>
      </c>
      <c r="F25" s="24">
        <v>161370000</v>
      </c>
      <c r="G25" s="22">
        <v>148364000</v>
      </c>
      <c r="H25" s="23">
        <v>8.7662775336335E-2</v>
      </c>
      <c r="I25" s="2"/>
      <c r="J25" s="2"/>
      <c r="K25" s="2"/>
    </row>
    <row r="26" spans="1:11" ht="16.899999999999999" customHeight="1" x14ac:dyDescent="0.2">
      <c r="A26" s="2"/>
      <c r="B26" s="49" t="s">
        <v>25</v>
      </c>
      <c r="C26" s="50">
        <v>122249000</v>
      </c>
      <c r="D26" s="51">
        <v>125209000</v>
      </c>
      <c r="E26" s="52">
        <v>-2.3640473128928401E-2</v>
      </c>
      <c r="F26" s="53">
        <v>489363000</v>
      </c>
      <c r="G26" s="51">
        <v>490664000</v>
      </c>
      <c r="H26" s="54">
        <v>-2.6515089755922601E-3</v>
      </c>
      <c r="I26" s="2"/>
      <c r="J26" s="2"/>
      <c r="K26" s="2"/>
    </row>
    <row r="27" spans="1:11" ht="15" customHeight="1" x14ac:dyDescent="0.2">
      <c r="A27" s="2"/>
      <c r="B27" s="47" t="s">
        <v>26</v>
      </c>
      <c r="C27" s="95"/>
      <c r="D27" s="95"/>
      <c r="E27" s="95"/>
      <c r="F27" s="14">
        <v>14687000</v>
      </c>
      <c r="G27" s="12">
        <v>31122000</v>
      </c>
      <c r="H27" s="15">
        <v>-0.52808302808302798</v>
      </c>
      <c r="I27" s="2"/>
      <c r="J27" s="2"/>
      <c r="K27" s="2"/>
    </row>
    <row r="28" spans="1:11" ht="15" customHeight="1" x14ac:dyDescent="0.2">
      <c r="A28" s="2"/>
      <c r="B28" s="55" t="s">
        <v>27</v>
      </c>
      <c r="C28" s="91"/>
      <c r="D28" s="91"/>
      <c r="E28" s="91"/>
      <c r="F28" s="56">
        <v>3.0012485619059878E-2</v>
      </c>
      <c r="G28" s="40">
        <v>6.3428333849640486E-2</v>
      </c>
      <c r="H28" s="91"/>
      <c r="I28" s="2"/>
      <c r="J28" s="2"/>
      <c r="K28" s="2"/>
    </row>
    <row r="29" spans="1:11" ht="15" customHeight="1" x14ac:dyDescent="0.2">
      <c r="A29" s="2"/>
      <c r="B29" s="57" t="s">
        <v>28</v>
      </c>
      <c r="C29" s="96"/>
      <c r="D29" s="96"/>
      <c r="E29" s="96"/>
      <c r="F29" s="58">
        <v>-20269580</v>
      </c>
      <c r="G29" s="59">
        <v>-11309270</v>
      </c>
      <c r="H29" s="60"/>
      <c r="I29" s="2"/>
      <c r="J29" s="2"/>
      <c r="K29" s="2"/>
    </row>
    <row r="30" spans="1:11" ht="15" customHeight="1" x14ac:dyDescent="0.2">
      <c r="A30" s="2"/>
      <c r="B30" s="61" t="s">
        <v>29</v>
      </c>
      <c r="C30" s="97"/>
      <c r="D30" s="97"/>
      <c r="E30" s="97"/>
      <c r="F30" s="62">
        <v>-4.1420336233021292E-2</v>
      </c>
      <c r="G30" s="63">
        <v>-2.3048909233202353E-2</v>
      </c>
      <c r="H30" s="97"/>
      <c r="I30" s="2"/>
      <c r="J30" s="2"/>
      <c r="K30" s="2"/>
    </row>
    <row r="31" spans="1:11" ht="15" customHeight="1" x14ac:dyDescent="0.2">
      <c r="A31" s="2"/>
      <c r="B31" s="98"/>
      <c r="C31" s="99"/>
      <c r="D31" s="99"/>
      <c r="E31" s="99"/>
      <c r="F31" s="99"/>
      <c r="G31" s="95"/>
      <c r="H31" s="99"/>
      <c r="I31" s="2"/>
      <c r="J31" s="2"/>
      <c r="K31" s="2"/>
    </row>
    <row r="32" spans="1:11" ht="16.899999999999999" customHeight="1" x14ac:dyDescent="0.2">
      <c r="A32" s="2"/>
      <c r="B32" s="100"/>
      <c r="G32" s="101"/>
      <c r="H32" s="101"/>
      <c r="I32" s="2"/>
      <c r="J32" s="2"/>
      <c r="K32" s="2"/>
    </row>
    <row r="33" spans="1:11" ht="16.899999999999999" customHeight="1" x14ac:dyDescent="0.2">
      <c r="A33" s="2"/>
      <c r="B33" s="6" t="s">
        <v>30</v>
      </c>
      <c r="C33" s="9" t="s">
        <v>4</v>
      </c>
      <c r="D33" s="8" t="s">
        <v>5</v>
      </c>
      <c r="E33" s="8" t="s">
        <v>6</v>
      </c>
      <c r="F33" s="9" t="s">
        <v>7</v>
      </c>
      <c r="G33" s="8" t="s">
        <v>8</v>
      </c>
      <c r="H33" s="8" t="s">
        <v>6</v>
      </c>
      <c r="I33" s="2"/>
      <c r="J33" s="2"/>
      <c r="K33" s="2"/>
    </row>
    <row r="34" spans="1:11" ht="16.899999999999999" customHeight="1" x14ac:dyDescent="0.2">
      <c r="A34" s="2"/>
      <c r="B34" s="47" t="s">
        <v>31</v>
      </c>
      <c r="C34" s="11">
        <v>79341000</v>
      </c>
      <c r="D34" s="12">
        <v>87806000</v>
      </c>
      <c r="E34" s="13">
        <v>-9.6405712593672394E-2</v>
      </c>
      <c r="F34" s="14">
        <v>327993000</v>
      </c>
      <c r="G34" s="12">
        <v>342300000</v>
      </c>
      <c r="H34" s="13">
        <v>-4.17966695880806E-2</v>
      </c>
      <c r="I34" s="2"/>
      <c r="J34" s="2"/>
      <c r="K34" s="2"/>
    </row>
    <row r="35" spans="1:11" ht="16.899999999999999" customHeight="1" x14ac:dyDescent="0.2">
      <c r="A35" s="2"/>
      <c r="B35" s="48" t="s">
        <v>32</v>
      </c>
      <c r="C35" s="21">
        <v>8890000</v>
      </c>
      <c r="D35" s="22">
        <v>-4533000</v>
      </c>
      <c r="E35" s="91"/>
      <c r="F35" s="24">
        <v>-2253000</v>
      </c>
      <c r="G35" s="22">
        <v>550000</v>
      </c>
      <c r="H35" s="91"/>
      <c r="I35" s="2"/>
      <c r="J35" s="2"/>
      <c r="K35" s="2"/>
    </row>
    <row r="36" spans="1:11" ht="16.899999999999999" customHeight="1" x14ac:dyDescent="0.2">
      <c r="A36" s="2"/>
      <c r="B36" s="49" t="s">
        <v>33</v>
      </c>
      <c r="C36" s="53">
        <v>88231000</v>
      </c>
      <c r="D36" s="51">
        <v>83273000</v>
      </c>
      <c r="E36" s="54">
        <v>5.9539106312970602E-2</v>
      </c>
      <c r="F36" s="53">
        <v>325740000</v>
      </c>
      <c r="G36" s="51">
        <v>342850000</v>
      </c>
      <c r="H36" s="52">
        <v>-4.9905206358465799E-2</v>
      </c>
      <c r="I36" s="2"/>
      <c r="J36" s="2"/>
      <c r="K36" s="2"/>
    </row>
    <row r="37" spans="1:11" ht="16.899999999999999" customHeight="1" x14ac:dyDescent="0.2">
      <c r="A37" s="2"/>
      <c r="B37" s="47"/>
      <c r="C37" s="99"/>
      <c r="D37" s="99"/>
      <c r="E37" s="99"/>
      <c r="F37" s="99"/>
      <c r="G37" s="99"/>
      <c r="H37" s="99"/>
      <c r="I37" s="2"/>
      <c r="J37" s="2"/>
      <c r="K37" s="2"/>
    </row>
    <row r="38" spans="1:11" ht="16.899999999999999" customHeight="1" x14ac:dyDescent="0.2">
      <c r="A38" s="2"/>
      <c r="B38" s="87"/>
      <c r="C38" s="2"/>
      <c r="D38" s="2"/>
      <c r="E38" s="2"/>
      <c r="F38" s="2"/>
      <c r="G38" s="2"/>
      <c r="H38" s="2"/>
      <c r="I38" s="2"/>
      <c r="J38" s="2"/>
      <c r="K38" s="2"/>
    </row>
    <row r="39" spans="1:11" ht="16.899999999999999" customHeight="1" x14ac:dyDescent="0.2">
      <c r="A39" s="2"/>
      <c r="B39" s="5" t="s">
        <v>12</v>
      </c>
      <c r="C39" s="88"/>
      <c r="D39" s="88"/>
      <c r="E39" s="88"/>
      <c r="F39" s="88"/>
      <c r="G39" s="88"/>
      <c r="H39" s="88"/>
      <c r="I39" s="2"/>
      <c r="J39" s="2"/>
      <c r="K39" s="2"/>
    </row>
    <row r="40" spans="1:11" ht="16.899999999999999" customHeight="1" x14ac:dyDescent="0.2">
      <c r="A40" s="2"/>
      <c r="B40" s="6" t="s">
        <v>3</v>
      </c>
      <c r="C40" s="9" t="s">
        <v>4</v>
      </c>
      <c r="D40" s="8" t="s">
        <v>5</v>
      </c>
      <c r="E40" s="8" t="s">
        <v>6</v>
      </c>
      <c r="F40" s="9" t="s">
        <v>7</v>
      </c>
      <c r="G40" s="8" t="s">
        <v>8</v>
      </c>
      <c r="H40" s="8" t="s">
        <v>6</v>
      </c>
      <c r="I40" s="2"/>
      <c r="J40" s="2"/>
      <c r="K40" s="2"/>
    </row>
    <row r="41" spans="1:11" ht="16.899999999999999" customHeight="1" x14ac:dyDescent="0.2">
      <c r="A41" s="2"/>
      <c r="B41" s="64" t="s">
        <v>34</v>
      </c>
      <c r="C41" s="65">
        <v>19990000</v>
      </c>
      <c r="D41" s="66">
        <v>18170000</v>
      </c>
      <c r="E41" s="67">
        <v>0.100165107319758</v>
      </c>
      <c r="F41" s="65">
        <v>85019000</v>
      </c>
      <c r="G41" s="66">
        <v>94096000</v>
      </c>
      <c r="H41" s="67">
        <v>-9.6465312021765004E-2</v>
      </c>
      <c r="I41" s="2"/>
      <c r="J41" s="2"/>
      <c r="K41" s="2"/>
    </row>
    <row r="42" spans="1:11" ht="15" customHeight="1" x14ac:dyDescent="0.2">
      <c r="A42" s="2"/>
      <c r="B42" s="47" t="s">
        <v>26</v>
      </c>
      <c r="C42" s="99"/>
      <c r="D42" s="95"/>
      <c r="E42" s="95"/>
      <c r="F42" s="14">
        <v>6782000</v>
      </c>
      <c r="G42" s="12">
        <v>7775000</v>
      </c>
      <c r="H42" s="15">
        <v>-0.127717041800643</v>
      </c>
      <c r="I42" s="2"/>
      <c r="J42" s="2"/>
      <c r="K42" s="2"/>
    </row>
    <row r="43" spans="1:11" ht="15" customHeight="1" x14ac:dyDescent="0.2">
      <c r="A43" s="2"/>
      <c r="B43" s="55" t="s">
        <v>27</v>
      </c>
      <c r="D43" s="91"/>
      <c r="E43" s="91"/>
      <c r="F43" s="56">
        <v>7.9770404262576602E-2</v>
      </c>
      <c r="G43" s="40">
        <v>8.2628379527291282E-2</v>
      </c>
      <c r="H43" s="91"/>
      <c r="I43" s="2"/>
      <c r="J43" s="2"/>
      <c r="K43" s="2"/>
    </row>
    <row r="44" spans="1:11" ht="15" customHeight="1" x14ac:dyDescent="0.2">
      <c r="A44" s="2"/>
      <c r="B44" s="57" t="s">
        <v>28</v>
      </c>
      <c r="C44" s="102"/>
      <c r="D44" s="96"/>
      <c r="E44" s="96"/>
      <c r="F44" s="58">
        <v>6185780</v>
      </c>
      <c r="G44" s="59">
        <v>6932280</v>
      </c>
      <c r="H44" s="68">
        <v>-0.107684629010946</v>
      </c>
      <c r="I44" s="2"/>
      <c r="J44" s="2"/>
      <c r="K44" s="2"/>
    </row>
    <row r="45" spans="1:11" ht="16.899999999999999" customHeight="1" x14ac:dyDescent="0.2">
      <c r="A45" s="2"/>
      <c r="B45" s="61" t="s">
        <v>29</v>
      </c>
      <c r="C45" s="97"/>
      <c r="D45" s="97"/>
      <c r="E45" s="97"/>
      <c r="F45" s="62">
        <v>7.2757618885190375E-2</v>
      </c>
      <c r="G45" s="63">
        <v>7.3672419656520993E-2</v>
      </c>
      <c r="H45" s="97"/>
      <c r="I45" s="2"/>
      <c r="J45" s="2"/>
      <c r="K45" s="2"/>
    </row>
    <row r="46" spans="1:11" ht="16.899999999999999" customHeight="1" x14ac:dyDescent="0.2">
      <c r="A46" s="2"/>
      <c r="B46" s="47"/>
      <c r="C46" s="99"/>
      <c r="D46" s="99"/>
      <c r="E46" s="99"/>
      <c r="F46" s="99"/>
      <c r="G46" s="95"/>
      <c r="H46" s="99"/>
      <c r="I46" s="2"/>
      <c r="J46" s="2"/>
      <c r="K46" s="2"/>
    </row>
    <row r="47" spans="1:11" ht="16.899999999999999" customHeight="1" x14ac:dyDescent="0.2">
      <c r="A47" s="2"/>
      <c r="B47" s="103"/>
      <c r="H47" s="104"/>
      <c r="I47" s="2"/>
      <c r="J47" s="2"/>
      <c r="K47" s="2"/>
    </row>
    <row r="48" spans="1:11" ht="16.899999999999999" customHeight="1" x14ac:dyDescent="0.2">
      <c r="A48" s="2"/>
      <c r="B48" s="5" t="s">
        <v>35</v>
      </c>
      <c r="C48" s="88"/>
      <c r="D48" s="105"/>
      <c r="H48" s="104"/>
      <c r="I48" s="2"/>
      <c r="J48" s="2"/>
      <c r="K48" s="2"/>
    </row>
    <row r="49" spans="1:11" ht="16.899999999999999" customHeight="1" x14ac:dyDescent="0.2">
      <c r="A49" s="2"/>
      <c r="B49" s="6" t="s">
        <v>30</v>
      </c>
      <c r="C49" s="69" t="s">
        <v>4</v>
      </c>
      <c r="D49" s="70" t="s">
        <v>5</v>
      </c>
      <c r="E49" s="9" t="s">
        <v>7</v>
      </c>
      <c r="F49" s="8" t="s">
        <v>8</v>
      </c>
      <c r="H49" s="104"/>
      <c r="I49" s="2"/>
      <c r="J49" s="2"/>
      <c r="K49" s="2"/>
    </row>
    <row r="50" spans="1:11" ht="16.899999999999999" customHeight="1" x14ac:dyDescent="0.2">
      <c r="A50" s="2"/>
      <c r="B50" s="71" t="s">
        <v>36</v>
      </c>
      <c r="C50" s="72">
        <v>-6069000</v>
      </c>
      <c r="D50" s="73">
        <v>-10360000</v>
      </c>
      <c r="E50" s="72">
        <v>-20290000</v>
      </c>
      <c r="F50" s="73">
        <v>-20008000</v>
      </c>
      <c r="H50" s="104"/>
      <c r="I50" s="2"/>
      <c r="J50" s="2"/>
      <c r="K50" s="2"/>
    </row>
    <row r="51" spans="1:11" ht="16.899999999999999" customHeight="1" x14ac:dyDescent="0.2">
      <c r="A51" s="2"/>
      <c r="B51" s="74" t="s">
        <v>37</v>
      </c>
      <c r="C51" s="75">
        <v>8923000</v>
      </c>
      <c r="D51" s="59">
        <v>10091000</v>
      </c>
      <c r="E51" s="75">
        <v>35553000</v>
      </c>
      <c r="F51" s="59">
        <v>43616000</v>
      </c>
      <c r="H51" s="104"/>
      <c r="I51" s="2"/>
      <c r="J51" s="2"/>
      <c r="K51" s="2"/>
    </row>
    <row r="52" spans="1:11" ht="16.899999999999999" customHeight="1" x14ac:dyDescent="0.2">
      <c r="A52" s="2"/>
      <c r="B52" s="2" t="s">
        <v>38</v>
      </c>
      <c r="C52" s="76">
        <v>1109000</v>
      </c>
      <c r="D52" s="17">
        <v>3622000</v>
      </c>
      <c r="E52" s="76">
        <v>11152000</v>
      </c>
      <c r="F52" s="17">
        <v>12801000</v>
      </c>
      <c r="H52" s="104"/>
      <c r="I52" s="2"/>
      <c r="J52" s="2"/>
      <c r="K52" s="2"/>
    </row>
    <row r="53" spans="1:11" ht="16.899999999999999" customHeight="1" x14ac:dyDescent="0.2">
      <c r="A53" s="2"/>
      <c r="B53" s="2" t="s">
        <v>39</v>
      </c>
      <c r="C53" s="76">
        <v>-4167000</v>
      </c>
      <c r="D53" s="17">
        <v>-3097000</v>
      </c>
      <c r="E53" s="76">
        <v>-5572000</v>
      </c>
      <c r="F53" s="17">
        <v>-4153000</v>
      </c>
      <c r="H53" s="104"/>
      <c r="I53" s="2"/>
      <c r="J53" s="2"/>
      <c r="K53" s="2"/>
    </row>
    <row r="54" spans="1:11" ht="16.899999999999999" customHeight="1" x14ac:dyDescent="0.2">
      <c r="A54" s="2"/>
      <c r="B54" s="2" t="s">
        <v>40</v>
      </c>
      <c r="C54" s="76">
        <v>-7049000</v>
      </c>
      <c r="D54" s="17">
        <v>14638000</v>
      </c>
      <c r="E54" s="76">
        <v>-19793000</v>
      </c>
      <c r="F54" s="17">
        <v>8745000</v>
      </c>
      <c r="H54" s="104"/>
      <c r="I54" s="2"/>
      <c r="J54" s="2"/>
      <c r="K54" s="2"/>
    </row>
    <row r="55" spans="1:11" ht="16.899999999999999" customHeight="1" x14ac:dyDescent="0.2">
      <c r="A55" s="2"/>
      <c r="B55" s="2" t="s">
        <v>41</v>
      </c>
      <c r="C55" s="76">
        <v>4958000</v>
      </c>
      <c r="D55" s="17">
        <v>-6678000</v>
      </c>
      <c r="E55" s="76">
        <v>-747000</v>
      </c>
      <c r="F55" s="17">
        <v>-5420000</v>
      </c>
      <c r="H55" s="104"/>
      <c r="I55" s="2"/>
      <c r="J55" s="2"/>
      <c r="K55" s="2"/>
    </row>
    <row r="56" spans="1:11" ht="16.899999999999999" customHeight="1" x14ac:dyDescent="0.2">
      <c r="A56" s="2"/>
      <c r="B56" s="2" t="s">
        <v>42</v>
      </c>
      <c r="C56" s="76">
        <v>-521000</v>
      </c>
      <c r="D56" s="17">
        <v>147000</v>
      </c>
      <c r="E56" s="76">
        <v>1049000</v>
      </c>
      <c r="F56" s="17">
        <v>-2886000</v>
      </c>
      <c r="H56" s="104"/>
      <c r="I56" s="2"/>
      <c r="J56" s="2"/>
      <c r="K56" s="2"/>
    </row>
    <row r="57" spans="1:11" ht="16.899999999999999" customHeight="1" x14ac:dyDescent="0.2">
      <c r="A57" s="2"/>
      <c r="B57" s="20" t="s">
        <v>43</v>
      </c>
      <c r="C57" s="77">
        <v>-2293000</v>
      </c>
      <c r="D57" s="22">
        <v>-3281000</v>
      </c>
      <c r="E57" s="77">
        <v>-5576000</v>
      </c>
      <c r="F57" s="22">
        <v>-11857000</v>
      </c>
      <c r="H57" s="104"/>
      <c r="I57" s="2"/>
      <c r="J57" s="2"/>
      <c r="K57" s="2"/>
    </row>
    <row r="58" spans="1:11" ht="16.899999999999999" customHeight="1" x14ac:dyDescent="0.2">
      <c r="A58" s="2"/>
      <c r="B58" s="49" t="s">
        <v>44</v>
      </c>
      <c r="C58" s="50">
        <v>-5109000</v>
      </c>
      <c r="D58" s="51">
        <v>5082000</v>
      </c>
      <c r="E58" s="50">
        <v>-4224000</v>
      </c>
      <c r="F58" s="51">
        <v>20838000</v>
      </c>
      <c r="H58" s="104"/>
      <c r="I58" s="2"/>
      <c r="J58" s="2"/>
      <c r="K58" s="2"/>
    </row>
    <row r="59" spans="1:11" ht="16.899999999999999" customHeight="1" x14ac:dyDescent="0.2">
      <c r="A59" s="2"/>
      <c r="B59" s="106"/>
      <c r="C59" s="107"/>
      <c r="D59" s="106"/>
      <c r="E59" s="107"/>
      <c r="F59" s="106"/>
      <c r="H59" s="104"/>
      <c r="I59" s="2"/>
      <c r="J59" s="2"/>
      <c r="K59" s="2"/>
    </row>
    <row r="60" spans="1:11" ht="16.899999999999999" customHeight="1" x14ac:dyDescent="0.2">
      <c r="A60" s="2"/>
      <c r="B60" s="78" t="s">
        <v>45</v>
      </c>
      <c r="C60" s="76">
        <v>-2379000</v>
      </c>
      <c r="D60" s="17">
        <v>-2279000</v>
      </c>
      <c r="E60" s="76">
        <v>-9014000</v>
      </c>
      <c r="F60" s="17">
        <v>-11766000</v>
      </c>
      <c r="H60" s="104"/>
      <c r="I60" s="2"/>
      <c r="J60" s="2"/>
      <c r="K60" s="2"/>
    </row>
    <row r="61" spans="1:11" ht="16.899999999999999" customHeight="1" x14ac:dyDescent="0.2">
      <c r="A61" s="2"/>
      <c r="B61" s="78" t="s">
        <v>46</v>
      </c>
      <c r="C61" s="76">
        <v>-68000</v>
      </c>
      <c r="D61" s="17">
        <v>-12060000</v>
      </c>
      <c r="E61" s="76">
        <v>-38880000</v>
      </c>
      <c r="F61" s="17">
        <v>3273000</v>
      </c>
      <c r="H61" s="104"/>
      <c r="I61" s="2"/>
      <c r="J61" s="2"/>
      <c r="K61" s="2"/>
    </row>
    <row r="62" spans="1:11" ht="16.899999999999999" customHeight="1" x14ac:dyDescent="0.2">
      <c r="A62" s="2"/>
      <c r="B62" s="79" t="s">
        <v>47</v>
      </c>
      <c r="C62" s="80">
        <v>756000</v>
      </c>
      <c r="D62" s="81">
        <v>-976000</v>
      </c>
      <c r="E62" s="80">
        <v>577000</v>
      </c>
      <c r="F62" s="81">
        <v>-880000</v>
      </c>
      <c r="H62" s="104"/>
      <c r="I62" s="2"/>
      <c r="J62" s="2"/>
      <c r="K62" s="2"/>
    </row>
    <row r="63" spans="1:11" ht="16.899999999999999" customHeight="1" x14ac:dyDescent="0.2">
      <c r="A63" s="2"/>
      <c r="B63" s="82" t="s">
        <v>48</v>
      </c>
      <c r="C63" s="83">
        <v>-6800000</v>
      </c>
      <c r="D63" s="84">
        <v>-10233000</v>
      </c>
      <c r="E63" s="83">
        <v>-51541000</v>
      </c>
      <c r="F63" s="84">
        <v>11465000</v>
      </c>
      <c r="H63" s="104"/>
      <c r="I63" s="2"/>
      <c r="J63" s="2"/>
      <c r="K63" s="2"/>
    </row>
    <row r="64" spans="1:11" ht="16.899999999999999" customHeight="1" x14ac:dyDescent="0.2">
      <c r="A64" s="2"/>
      <c r="B64" s="108"/>
      <c r="C64" s="109"/>
      <c r="D64" s="109"/>
      <c r="E64" s="109"/>
      <c r="F64" s="109"/>
      <c r="H64" s="104"/>
      <c r="I64" s="2"/>
      <c r="J64" s="2"/>
      <c r="K64" s="2"/>
    </row>
    <row r="65" spans="1:11" ht="16.899999999999999" customHeight="1" x14ac:dyDescent="0.2">
      <c r="A65" s="2"/>
      <c r="B65" s="103"/>
      <c r="H65" s="104"/>
      <c r="I65" s="2"/>
      <c r="J65" s="2"/>
      <c r="K65" s="2"/>
    </row>
    <row r="66" spans="1:11" ht="16.899999999999999" customHeight="1" x14ac:dyDescent="0.2">
      <c r="A66" s="2"/>
      <c r="B66" s="5" t="s">
        <v>49</v>
      </c>
      <c r="C66" s="88"/>
      <c r="D66" s="88"/>
      <c r="E66" s="88"/>
      <c r="F66" s="2"/>
      <c r="G66" s="2"/>
      <c r="H66" s="2"/>
      <c r="I66" s="2"/>
      <c r="J66" s="2"/>
      <c r="K66" s="2"/>
    </row>
    <row r="67" spans="1:11" ht="16.899999999999999" customHeight="1" x14ac:dyDescent="0.2">
      <c r="A67" s="2"/>
      <c r="B67" s="6" t="s">
        <v>30</v>
      </c>
      <c r="C67" s="69">
        <v>45657</v>
      </c>
      <c r="D67" s="70">
        <v>45565</v>
      </c>
      <c r="E67" s="70">
        <v>45291</v>
      </c>
      <c r="F67" s="2"/>
      <c r="G67" s="2"/>
      <c r="H67" s="2"/>
      <c r="I67" s="2"/>
      <c r="J67" s="2"/>
      <c r="K67" s="2"/>
    </row>
    <row r="68" spans="1:11" ht="16.899999999999999" customHeight="1" x14ac:dyDescent="0.2">
      <c r="A68" s="2"/>
      <c r="B68" s="47" t="s">
        <v>50</v>
      </c>
      <c r="C68" s="11">
        <v>429538000</v>
      </c>
      <c r="D68" s="12">
        <v>420649000</v>
      </c>
      <c r="E68" s="12">
        <v>431791000</v>
      </c>
      <c r="F68" s="2"/>
      <c r="G68" s="2"/>
      <c r="H68" s="2"/>
      <c r="I68" s="2"/>
      <c r="J68" s="2"/>
      <c r="K68" s="2"/>
    </row>
    <row r="69" spans="1:11" ht="16.899999999999999" customHeight="1" x14ac:dyDescent="0.2">
      <c r="A69" s="2"/>
      <c r="B69" s="2" t="s">
        <v>51</v>
      </c>
      <c r="C69" s="76">
        <v>19231000</v>
      </c>
      <c r="D69" s="17">
        <v>22537000</v>
      </c>
      <c r="E69" s="17">
        <v>10250000</v>
      </c>
      <c r="F69" s="2"/>
      <c r="G69" s="2"/>
      <c r="H69" s="2"/>
      <c r="I69" s="2"/>
      <c r="J69" s="2"/>
      <c r="K69" s="2"/>
    </row>
    <row r="70" spans="1:11" ht="16.899999999999999" customHeight="1" x14ac:dyDescent="0.2">
      <c r="A70" s="2"/>
      <c r="B70" s="48" t="s">
        <v>12</v>
      </c>
      <c r="C70" s="77">
        <v>20783000</v>
      </c>
      <c r="D70" s="22">
        <v>21386000</v>
      </c>
      <c r="E70" s="22">
        <v>19620000</v>
      </c>
      <c r="F70" s="2"/>
      <c r="G70" s="2"/>
      <c r="H70" s="2"/>
      <c r="I70" s="2"/>
      <c r="J70" s="2"/>
      <c r="K70" s="2"/>
    </row>
    <row r="71" spans="1:11" ht="16.899999999999999" customHeight="1" x14ac:dyDescent="0.2">
      <c r="A71" s="2"/>
      <c r="B71" s="30" t="s">
        <v>52</v>
      </c>
      <c r="C71" s="31">
        <v>469552000</v>
      </c>
      <c r="D71" s="32">
        <v>464572000</v>
      </c>
      <c r="E71" s="32">
        <v>461661000</v>
      </c>
      <c r="F71" s="2"/>
      <c r="G71" s="2"/>
      <c r="H71" s="2"/>
      <c r="I71" s="2"/>
      <c r="J71" s="2"/>
      <c r="K71" s="2"/>
    </row>
    <row r="72" spans="1:11" ht="16.899999999999999" customHeight="1" x14ac:dyDescent="0.2">
      <c r="A72" s="2"/>
      <c r="B72" s="85" t="s">
        <v>53</v>
      </c>
      <c r="C72" s="77">
        <v>37069000</v>
      </c>
      <c r="D72" s="86">
        <v>37047000</v>
      </c>
      <c r="E72" s="86">
        <v>28431000</v>
      </c>
      <c r="F72" s="2"/>
      <c r="G72" s="2"/>
      <c r="H72" s="2"/>
      <c r="I72" s="2"/>
      <c r="J72" s="2"/>
      <c r="K72" s="2"/>
    </row>
    <row r="73" spans="1:11" ht="16.899999999999999" customHeight="1" x14ac:dyDescent="0.2">
      <c r="A73" s="2"/>
      <c r="B73" s="49" t="s">
        <v>49</v>
      </c>
      <c r="C73" s="50">
        <v>432483000</v>
      </c>
      <c r="D73" s="51">
        <v>427525000</v>
      </c>
      <c r="E73" s="51">
        <v>433230000</v>
      </c>
      <c r="G73" s="104"/>
      <c r="H73" s="104"/>
      <c r="I73" s="2"/>
      <c r="J73" s="2"/>
      <c r="K73" s="2"/>
    </row>
    <row r="74" spans="1:11" ht="15" customHeight="1" x14ac:dyDescent="0.2">
      <c r="A74" s="2"/>
      <c r="B74" s="98"/>
      <c r="C74" s="99"/>
      <c r="D74" s="99"/>
      <c r="E74" s="47"/>
      <c r="F74" s="2"/>
      <c r="G74" s="2"/>
      <c r="H74" s="2"/>
      <c r="I74" s="2"/>
      <c r="J74" s="2"/>
      <c r="K74" s="2"/>
    </row>
    <row r="75" spans="1:11" ht="15" customHeight="1" x14ac:dyDescent="0.2"/>
    <row r="76" spans="1:11" ht="15" customHeight="1" x14ac:dyDescent="0.2"/>
  </sheetData>
  <pageMargins left="0.75" right="0.75" top="1" bottom="1" header="0.5" footer="0.5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showRuler="0" workbookViewId="0"/>
  </sheetViews>
  <sheetFormatPr defaultColWidth="13.28515625" defaultRowHeight="12.75" x14ac:dyDescent="0.2"/>
  <cols>
    <col min="2" max="2" width="65.5703125" customWidth="1"/>
    <col min="3" max="7" width="12.42578125" customWidth="1"/>
    <col min="9" max="9" width="0.7109375" customWidth="1"/>
    <col min="11" max="11" width="0.7109375" customWidth="1"/>
  </cols>
  <sheetData>
    <row r="1" spans="1:12" ht="16.899999999999999" customHeight="1" x14ac:dyDescent="0.2">
      <c r="A1" s="2"/>
      <c r="B1" s="2"/>
      <c r="C1" s="2"/>
      <c r="D1" s="2"/>
      <c r="E1" s="2"/>
    </row>
    <row r="2" spans="1:12" ht="23.25" customHeight="1" x14ac:dyDescent="0.3">
      <c r="A2" s="2"/>
      <c r="B2" s="290" t="s">
        <v>54</v>
      </c>
      <c r="C2" s="290"/>
      <c r="D2" s="290"/>
      <c r="E2" s="290"/>
      <c r="F2" s="290"/>
    </row>
    <row r="3" spans="1:12" ht="16.899999999999999" customHeight="1" x14ac:dyDescent="0.2">
      <c r="A3" s="2"/>
      <c r="B3" s="4" t="str">
        <f>'1. Key figures table'!$B$3</f>
        <v>Fourth quarter and full year 2024 results</v>
      </c>
      <c r="C3" s="2"/>
      <c r="D3" s="2"/>
      <c r="E3" s="2"/>
    </row>
    <row r="4" spans="1:12" ht="16.899999999999999" customHeight="1" x14ac:dyDescent="0.2">
      <c r="A4" s="2"/>
      <c r="B4" s="87"/>
      <c r="C4" s="2"/>
      <c r="D4" s="2"/>
      <c r="E4" s="2"/>
    </row>
    <row r="5" spans="1:12" ht="16.899999999999999" customHeight="1" x14ac:dyDescent="0.2">
      <c r="A5" s="2"/>
      <c r="B5" s="88"/>
      <c r="C5" s="88"/>
      <c r="D5" s="88"/>
      <c r="E5" s="88"/>
    </row>
    <row r="6" spans="1:12" ht="16.899999999999999" customHeight="1" x14ac:dyDescent="0.2">
      <c r="A6" s="2"/>
      <c r="B6" s="6" t="s">
        <v>30</v>
      </c>
      <c r="C6" s="8" t="s">
        <v>55</v>
      </c>
      <c r="D6" s="8" t="s">
        <v>5</v>
      </c>
      <c r="E6" s="8" t="s">
        <v>56</v>
      </c>
      <c r="F6" s="8" t="s">
        <v>57</v>
      </c>
      <c r="G6" s="8" t="s">
        <v>58</v>
      </c>
      <c r="H6" s="110" t="s">
        <v>4</v>
      </c>
      <c r="J6" s="111" t="s">
        <v>7</v>
      </c>
      <c r="L6" s="112" t="s">
        <v>8</v>
      </c>
    </row>
    <row r="7" spans="1:12" ht="16.899999999999999" customHeight="1" x14ac:dyDescent="0.2">
      <c r="A7" s="2"/>
      <c r="B7" s="113" t="s">
        <v>50</v>
      </c>
      <c r="C7" s="12">
        <v>82476000</v>
      </c>
      <c r="D7" s="12">
        <v>87806000</v>
      </c>
      <c r="E7" s="12">
        <v>83257000</v>
      </c>
      <c r="F7" s="12">
        <v>87337000</v>
      </c>
      <c r="G7" s="12">
        <v>78057000</v>
      </c>
      <c r="H7" s="114">
        <v>79342000</v>
      </c>
      <c r="J7" s="115">
        <v>327993000</v>
      </c>
      <c r="L7" s="116">
        <v>342300000</v>
      </c>
    </row>
    <row r="8" spans="1:12" ht="16.899999999999999" customHeight="1" x14ac:dyDescent="0.2">
      <c r="A8" s="2"/>
      <c r="B8" s="117" t="s">
        <v>51</v>
      </c>
      <c r="C8" s="118">
        <v>36760000</v>
      </c>
      <c r="D8" s="118">
        <v>37403000</v>
      </c>
      <c r="E8" s="118">
        <v>35345000</v>
      </c>
      <c r="F8" s="118">
        <v>41402000</v>
      </c>
      <c r="G8" s="118">
        <v>41716000</v>
      </c>
      <c r="H8" s="119">
        <v>42907000</v>
      </c>
      <c r="J8" s="120">
        <v>161370000</v>
      </c>
      <c r="L8" s="121">
        <v>148364000</v>
      </c>
    </row>
    <row r="9" spans="1:12" ht="16.899999999999999" customHeight="1" x14ac:dyDescent="0.2">
      <c r="A9" s="2"/>
      <c r="B9" s="122" t="s">
        <v>9</v>
      </c>
      <c r="C9" s="123">
        <v>119236000</v>
      </c>
      <c r="D9" s="123">
        <v>125209000</v>
      </c>
      <c r="E9" s="123">
        <v>118602000</v>
      </c>
      <c r="F9" s="123">
        <v>128739000</v>
      </c>
      <c r="G9" s="123">
        <v>119773000</v>
      </c>
      <c r="H9" s="124">
        <v>122249000</v>
      </c>
      <c r="J9" s="125">
        <v>489363000</v>
      </c>
      <c r="L9" s="126">
        <v>490664000</v>
      </c>
    </row>
    <row r="10" spans="1:12" ht="16.899999999999999" customHeight="1" x14ac:dyDescent="0.2">
      <c r="A10" s="2"/>
      <c r="B10" s="48" t="s">
        <v>12</v>
      </c>
      <c r="C10" s="22">
        <v>24878000</v>
      </c>
      <c r="D10" s="22">
        <v>18170000</v>
      </c>
      <c r="E10" s="22">
        <v>20683000</v>
      </c>
      <c r="F10" s="22">
        <v>23440000</v>
      </c>
      <c r="G10" s="22">
        <v>20906000</v>
      </c>
      <c r="H10" s="127">
        <v>19990000</v>
      </c>
      <c r="J10" s="128">
        <v>85019000</v>
      </c>
      <c r="L10" s="129">
        <v>94096000</v>
      </c>
    </row>
    <row r="11" spans="1:12" ht="16.899999999999999" customHeight="1" x14ac:dyDescent="0.2">
      <c r="A11" s="2"/>
      <c r="B11" s="30" t="s">
        <v>13</v>
      </c>
      <c r="C11" s="32">
        <v>144114000</v>
      </c>
      <c r="D11" s="32">
        <v>143379000</v>
      </c>
      <c r="E11" s="32">
        <v>139285000</v>
      </c>
      <c r="F11" s="32">
        <v>152179000</v>
      </c>
      <c r="G11" s="32">
        <v>140679000</v>
      </c>
      <c r="H11" s="130">
        <v>142239000</v>
      </c>
      <c r="J11" s="131">
        <v>574382000</v>
      </c>
      <c r="L11" s="132">
        <v>584760000</v>
      </c>
    </row>
    <row r="12" spans="1:12" ht="16.899999999999999" customHeight="1" x14ac:dyDescent="0.2">
      <c r="A12" s="2"/>
      <c r="B12" s="48" t="s">
        <v>59</v>
      </c>
      <c r="C12" s="22">
        <v>25175000</v>
      </c>
      <c r="D12" s="22">
        <v>16511000</v>
      </c>
      <c r="E12" s="22">
        <v>18954000</v>
      </c>
      <c r="F12" s="22">
        <v>31132000</v>
      </c>
      <c r="G12" s="22">
        <v>18905000</v>
      </c>
      <c r="H12" s="127">
        <v>17885000</v>
      </c>
      <c r="J12" s="128">
        <v>86876000</v>
      </c>
      <c r="L12" s="129">
        <v>88992000</v>
      </c>
    </row>
    <row r="13" spans="1:12" ht="16.899999999999999" customHeight="1" x14ac:dyDescent="0.2">
      <c r="A13" s="2"/>
      <c r="B13" s="30" t="s">
        <v>14</v>
      </c>
      <c r="C13" s="32">
        <v>118939000</v>
      </c>
      <c r="D13" s="32">
        <v>126868000</v>
      </c>
      <c r="E13" s="32">
        <v>120331000</v>
      </c>
      <c r="F13" s="32">
        <v>121047000</v>
      </c>
      <c r="G13" s="32">
        <v>121774000</v>
      </c>
      <c r="H13" s="130">
        <v>124354000</v>
      </c>
      <c r="J13" s="131">
        <v>487506000</v>
      </c>
      <c r="L13" s="132">
        <v>495768000</v>
      </c>
    </row>
    <row r="14" spans="1:12" ht="16.899999999999999" customHeight="1" x14ac:dyDescent="0.2">
      <c r="A14" s="2"/>
      <c r="B14" s="133" t="s">
        <v>15</v>
      </c>
      <c r="C14" s="134">
        <v>0.82531190585231096</v>
      </c>
      <c r="D14" s="134">
        <v>0.88484366608778098</v>
      </c>
      <c r="E14" s="134">
        <v>0.86391930215026702</v>
      </c>
      <c r="F14" s="134">
        <v>0.79542512436012902</v>
      </c>
      <c r="G14" s="134">
        <v>0.86561604788205804</v>
      </c>
      <c r="H14" s="135">
        <v>0.87425389661063402</v>
      </c>
      <c r="J14" s="136">
        <v>0.84874874212632001</v>
      </c>
      <c r="L14" s="137">
        <v>0.84781448799507497</v>
      </c>
    </row>
    <row r="15" spans="1:12" ht="16.899999999999999" customHeight="1" x14ac:dyDescent="0.2">
      <c r="A15" s="2"/>
      <c r="B15" s="169"/>
      <c r="C15" s="96"/>
      <c r="D15" s="96"/>
      <c r="E15" s="96"/>
      <c r="F15" s="96"/>
      <c r="G15" s="96"/>
      <c r="H15" s="170"/>
      <c r="J15" s="171"/>
      <c r="L15" s="172"/>
    </row>
    <row r="16" spans="1:12" ht="16.899999999999999" customHeight="1" x14ac:dyDescent="0.2">
      <c r="A16" s="2"/>
      <c r="B16" s="138" t="s">
        <v>60</v>
      </c>
      <c r="C16" s="17">
        <v>43661000</v>
      </c>
      <c r="D16" s="17">
        <v>42957000</v>
      </c>
      <c r="E16" s="17">
        <v>43018000</v>
      </c>
      <c r="F16" s="17">
        <v>43904000</v>
      </c>
      <c r="G16" s="17">
        <v>44355000</v>
      </c>
      <c r="H16" s="139">
        <v>45690000</v>
      </c>
      <c r="J16" s="140">
        <v>176967000</v>
      </c>
      <c r="L16" s="141">
        <v>174596000</v>
      </c>
    </row>
    <row r="17" spans="1:12" ht="16.899999999999999" customHeight="1" x14ac:dyDescent="0.2">
      <c r="A17" s="2"/>
      <c r="B17" s="138" t="s">
        <v>61</v>
      </c>
      <c r="C17" s="17">
        <v>47263000</v>
      </c>
      <c r="D17" s="17">
        <v>45485000</v>
      </c>
      <c r="E17" s="17">
        <v>45908000</v>
      </c>
      <c r="F17" s="17">
        <v>46270000</v>
      </c>
      <c r="G17" s="17">
        <v>46230000</v>
      </c>
      <c r="H17" s="139">
        <v>46736000</v>
      </c>
      <c r="J17" s="140">
        <v>185144000</v>
      </c>
      <c r="L17" s="141">
        <v>184619000</v>
      </c>
    </row>
    <row r="18" spans="1:12" ht="16.899999999999999" customHeight="1" x14ac:dyDescent="0.2">
      <c r="A18" s="2"/>
      <c r="B18" s="138" t="s">
        <v>62</v>
      </c>
      <c r="C18" s="17">
        <v>14180000</v>
      </c>
      <c r="D18" s="17">
        <v>15760000</v>
      </c>
      <c r="E18" s="17">
        <v>13642000</v>
      </c>
      <c r="F18" s="17">
        <v>14905000</v>
      </c>
      <c r="G18" s="17">
        <v>14575000</v>
      </c>
      <c r="H18" s="139">
        <v>16930000</v>
      </c>
      <c r="J18" s="140">
        <v>60052000</v>
      </c>
      <c r="L18" s="141">
        <v>57080000</v>
      </c>
    </row>
    <row r="19" spans="1:12" ht="16.899999999999999" customHeight="1" x14ac:dyDescent="0.2">
      <c r="A19" s="2"/>
      <c r="B19" s="138" t="s">
        <v>63</v>
      </c>
      <c r="C19" s="17">
        <v>22573000</v>
      </c>
      <c r="D19" s="17">
        <v>33026000</v>
      </c>
      <c r="E19" s="17">
        <v>22677000</v>
      </c>
      <c r="F19" s="17">
        <v>21166000</v>
      </c>
      <c r="G19" s="17">
        <v>20723000</v>
      </c>
      <c r="H19" s="139">
        <v>21067000</v>
      </c>
      <c r="J19" s="140">
        <v>85633000</v>
      </c>
      <c r="L19" s="141">
        <v>99481000</v>
      </c>
    </row>
    <row r="20" spans="1:12" ht="16.899999999999999" customHeight="1" x14ac:dyDescent="0.2">
      <c r="A20" s="2"/>
      <c r="B20" s="87" t="s">
        <v>64</v>
      </c>
      <c r="C20" s="142">
        <v>127677000</v>
      </c>
      <c r="D20" s="142">
        <v>137228000</v>
      </c>
      <c r="E20" s="142">
        <v>125245000</v>
      </c>
      <c r="F20" s="142">
        <v>126245000</v>
      </c>
      <c r="G20" s="142">
        <v>125883000</v>
      </c>
      <c r="H20" s="143">
        <v>130423000</v>
      </c>
      <c r="J20" s="144">
        <v>507796000</v>
      </c>
      <c r="L20" s="145">
        <v>515776000</v>
      </c>
    </row>
    <row r="21" spans="1:12" ht="16.899999999999999" customHeight="1" x14ac:dyDescent="0.2">
      <c r="A21" s="2"/>
      <c r="B21" s="173"/>
      <c r="C21" s="91"/>
      <c r="D21" s="91"/>
      <c r="E21" s="91"/>
      <c r="F21" s="91"/>
      <c r="G21" s="91"/>
      <c r="H21" s="174"/>
      <c r="J21" s="175"/>
      <c r="L21" s="176"/>
    </row>
    <row r="22" spans="1:12" ht="16.899999999999999" customHeight="1" x14ac:dyDescent="0.2">
      <c r="A22" s="2"/>
      <c r="B22" s="30" t="s">
        <v>65</v>
      </c>
      <c r="C22" s="32">
        <v>-8738000</v>
      </c>
      <c r="D22" s="32">
        <v>-10360000</v>
      </c>
      <c r="E22" s="32">
        <v>-4914000</v>
      </c>
      <c r="F22" s="32">
        <v>-5198000</v>
      </c>
      <c r="G22" s="32">
        <v>-4109000</v>
      </c>
      <c r="H22" s="130">
        <v>-6069000</v>
      </c>
      <c r="J22" s="131">
        <v>-20290000</v>
      </c>
      <c r="L22" s="132">
        <v>-20008000</v>
      </c>
    </row>
    <row r="23" spans="1:12" ht="16.899999999999999" customHeight="1" x14ac:dyDescent="0.2">
      <c r="A23" s="2"/>
      <c r="B23" s="146" t="s">
        <v>18</v>
      </c>
      <c r="C23" s="38">
        <v>-6.0632554783019002E-2</v>
      </c>
      <c r="D23" s="38">
        <v>-7.2256048654266006E-2</v>
      </c>
      <c r="E23" s="38">
        <v>-3.52801809240047E-2</v>
      </c>
      <c r="F23" s="38">
        <v>-3.4157143889761397E-2</v>
      </c>
      <c r="G23" s="38">
        <v>-2.9208339553167099E-2</v>
      </c>
      <c r="H23" s="147">
        <v>-4.2667622803872401E-2</v>
      </c>
      <c r="J23" s="148">
        <v>-3.5324923134777898E-2</v>
      </c>
      <c r="L23" s="149">
        <v>-3.42157466310965E-2</v>
      </c>
    </row>
    <row r="24" spans="1:12" ht="16.899999999999999" customHeight="1" x14ac:dyDescent="0.2">
      <c r="A24" s="2"/>
      <c r="B24" s="138"/>
      <c r="C24" s="177"/>
      <c r="D24" s="177"/>
      <c r="E24" s="177"/>
      <c r="F24" s="177"/>
      <c r="G24" s="177"/>
      <c r="H24" s="178"/>
      <c r="J24" s="179"/>
      <c r="L24" s="180"/>
    </row>
    <row r="25" spans="1:12" ht="16.899999999999999" customHeight="1" x14ac:dyDescent="0.2">
      <c r="A25" s="2"/>
      <c r="B25" s="48" t="s">
        <v>66</v>
      </c>
      <c r="C25" s="22">
        <v>3371000</v>
      </c>
      <c r="D25" s="22">
        <v>332000</v>
      </c>
      <c r="E25" s="22">
        <v>2843000</v>
      </c>
      <c r="F25" s="22">
        <v>2438000</v>
      </c>
      <c r="G25" s="22">
        <v>2018000</v>
      </c>
      <c r="H25" s="127">
        <v>1450000</v>
      </c>
      <c r="J25" s="128">
        <v>8749000</v>
      </c>
      <c r="L25" s="129">
        <v>6000000</v>
      </c>
    </row>
    <row r="26" spans="1:12" ht="16.899999999999999" customHeight="1" x14ac:dyDescent="0.2">
      <c r="A26" s="2"/>
      <c r="B26" s="30" t="s">
        <v>67</v>
      </c>
      <c r="C26" s="32">
        <v>-5367000</v>
      </c>
      <c r="D26" s="32">
        <v>-10028000</v>
      </c>
      <c r="E26" s="32">
        <v>-2071000</v>
      </c>
      <c r="F26" s="32">
        <v>-2760000</v>
      </c>
      <c r="G26" s="32">
        <v>-2091000</v>
      </c>
      <c r="H26" s="130">
        <v>-4619000</v>
      </c>
      <c r="J26" s="131">
        <v>-11541000</v>
      </c>
      <c r="L26" s="132">
        <v>-14008000</v>
      </c>
    </row>
    <row r="27" spans="1:12" ht="16.899999999999999" customHeight="1" x14ac:dyDescent="0.2">
      <c r="A27" s="2"/>
      <c r="B27" s="181"/>
      <c r="H27" s="178"/>
      <c r="J27" s="179"/>
      <c r="L27" s="180"/>
    </row>
    <row r="28" spans="1:12" ht="16.899999999999999" customHeight="1" x14ac:dyDescent="0.2">
      <c r="A28" s="2"/>
      <c r="B28" s="48" t="s">
        <v>68</v>
      </c>
      <c r="C28" s="22">
        <v>-2523000</v>
      </c>
      <c r="D28" s="22">
        <v>-1608000</v>
      </c>
      <c r="E28" s="22">
        <v>-2797000</v>
      </c>
      <c r="F28" s="22">
        <v>448000</v>
      </c>
      <c r="G28" s="22">
        <v>-2288000</v>
      </c>
      <c r="H28" s="127">
        <v>-1107000</v>
      </c>
      <c r="J28" s="128">
        <v>-5744000</v>
      </c>
      <c r="L28" s="129">
        <v>-7000000</v>
      </c>
    </row>
    <row r="29" spans="1:12" ht="16.899999999999999" customHeight="1" x14ac:dyDescent="0.2">
      <c r="A29" s="2"/>
      <c r="B29" s="150" t="s">
        <v>69</v>
      </c>
      <c r="C29" s="151">
        <v>-7890000</v>
      </c>
      <c r="D29" s="151">
        <v>-11636000</v>
      </c>
      <c r="E29" s="151">
        <v>-4868000</v>
      </c>
      <c r="F29" s="151">
        <v>-2312000</v>
      </c>
      <c r="G29" s="151">
        <v>-4379000</v>
      </c>
      <c r="H29" s="152">
        <v>-5726000</v>
      </c>
      <c r="I29" s="1"/>
      <c r="J29" s="153">
        <v>-17285000</v>
      </c>
      <c r="K29" s="154"/>
      <c r="L29" s="155">
        <v>-21008000</v>
      </c>
    </row>
    <row r="30" spans="1:12" ht="16.899999999999999" customHeight="1" x14ac:dyDescent="0.2">
      <c r="A30" s="2"/>
      <c r="B30" s="291" t="s">
        <v>70</v>
      </c>
      <c r="C30" s="291"/>
      <c r="D30" s="291"/>
      <c r="E30" s="291"/>
      <c r="F30" s="291"/>
      <c r="G30" s="291"/>
      <c r="H30" s="291"/>
      <c r="J30" s="182"/>
      <c r="L30" s="182"/>
    </row>
    <row r="31" spans="1:12" ht="16.899999999999999" customHeight="1" x14ac:dyDescent="0.2">
      <c r="A31" s="2"/>
      <c r="B31" s="87"/>
    </row>
    <row r="32" spans="1:12" ht="16.899999999999999" customHeight="1" x14ac:dyDescent="0.2">
      <c r="A32" s="2"/>
      <c r="B32" s="5" t="s">
        <v>71</v>
      </c>
    </row>
    <row r="33" spans="1:12" ht="16.899999999999999" customHeight="1" x14ac:dyDescent="0.2">
      <c r="A33" s="2"/>
      <c r="B33" s="10" t="s">
        <v>72</v>
      </c>
      <c r="C33" s="156">
        <v>129331000</v>
      </c>
      <c r="D33" s="156">
        <v>128568000</v>
      </c>
      <c r="E33" s="156">
        <v>128233000</v>
      </c>
      <c r="F33" s="156">
        <v>128717000</v>
      </c>
      <c r="G33" s="156">
        <v>123921000</v>
      </c>
      <c r="H33" s="114">
        <v>122976000</v>
      </c>
      <c r="J33" s="115">
        <v>124020748</v>
      </c>
      <c r="L33" s="116">
        <v>128841359</v>
      </c>
    </row>
    <row r="34" spans="1:12" ht="16.899999999999999" customHeight="1" x14ac:dyDescent="0.2">
      <c r="A34" s="2"/>
      <c r="B34" s="61" t="s">
        <v>73</v>
      </c>
      <c r="C34" s="157">
        <v>132640000</v>
      </c>
      <c r="D34" s="157">
        <v>131127000</v>
      </c>
      <c r="E34" s="157">
        <v>131463000</v>
      </c>
      <c r="F34" s="157">
        <v>131521000</v>
      </c>
      <c r="G34" s="157">
        <v>126725000</v>
      </c>
      <c r="H34" s="158">
        <v>125973000</v>
      </c>
      <c r="J34" s="159">
        <v>127696128</v>
      </c>
      <c r="L34" s="160">
        <v>132426807</v>
      </c>
    </row>
    <row r="35" spans="1:12" ht="16.899999999999999" customHeight="1" x14ac:dyDescent="0.2">
      <c r="A35" s="2"/>
      <c r="B35" s="47"/>
      <c r="C35" s="99"/>
      <c r="D35" s="99"/>
      <c r="E35" s="99"/>
      <c r="F35" s="99"/>
      <c r="G35" s="99"/>
      <c r="H35" s="99"/>
      <c r="J35" s="99"/>
      <c r="L35" s="99"/>
    </row>
    <row r="36" spans="1:12" ht="16.899999999999999" customHeight="1" x14ac:dyDescent="0.2">
      <c r="A36" s="2"/>
      <c r="B36" s="5" t="s">
        <v>74</v>
      </c>
    </row>
    <row r="37" spans="1:12" ht="16.899999999999999" customHeight="1" x14ac:dyDescent="0.2">
      <c r="A37" s="2"/>
      <c r="B37" s="10" t="s">
        <v>72</v>
      </c>
      <c r="C37" s="161">
        <v>-6.1006297721093901E-2</v>
      </c>
      <c r="D37" s="161">
        <v>-9.0504656797490105E-2</v>
      </c>
      <c r="E37" s="161">
        <v>-3.7962039566879303E-2</v>
      </c>
      <c r="F37" s="161">
        <v>-1.7961949567631301E-2</v>
      </c>
      <c r="G37" s="161">
        <v>-3.5337126190257501E-2</v>
      </c>
      <c r="H37" s="162">
        <v>-4.6521382149369198E-2</v>
      </c>
      <c r="J37" s="163">
        <v>-0.13937184123417801</v>
      </c>
      <c r="L37" s="164">
        <v>-0.16305323199827501</v>
      </c>
    </row>
    <row r="38" spans="1:12" ht="16.899999999999999" customHeight="1" x14ac:dyDescent="0.2">
      <c r="A38" s="2"/>
      <c r="B38" s="288" t="s">
        <v>75</v>
      </c>
      <c r="C38" s="165">
        <v>-6.1006297721093901E-2</v>
      </c>
      <c r="D38" s="165">
        <v>-9.0504656797490105E-2</v>
      </c>
      <c r="E38" s="165">
        <v>-3.7962039566879303E-2</v>
      </c>
      <c r="F38" s="165">
        <v>-1.7961949567631301E-2</v>
      </c>
      <c r="G38" s="165">
        <v>-3.5337126190257501E-2</v>
      </c>
      <c r="H38" s="166">
        <v>-4.6521382149369198E-2</v>
      </c>
      <c r="J38" s="167">
        <v>-0.13937184123417801</v>
      </c>
      <c r="L38" s="168">
        <v>-0.16305323199827501</v>
      </c>
    </row>
    <row r="39" spans="1:12" ht="16.899999999999999" customHeight="1" x14ac:dyDescent="0.2">
      <c r="A39" s="2"/>
      <c r="B39" s="292" t="s">
        <v>76</v>
      </c>
      <c r="C39" s="293"/>
      <c r="D39" s="293"/>
      <c r="E39" s="293"/>
      <c r="F39" s="293"/>
      <c r="G39" s="293"/>
      <c r="H39" s="293"/>
      <c r="J39" s="98"/>
      <c r="L39" s="98"/>
    </row>
    <row r="40" spans="1:12" ht="16.899999999999999" customHeight="1" x14ac:dyDescent="0.2">
      <c r="A40" s="2"/>
      <c r="B40" s="294"/>
      <c r="C40" s="294"/>
      <c r="D40" s="294"/>
      <c r="E40" s="294"/>
      <c r="F40" s="294"/>
      <c r="G40" s="294"/>
      <c r="H40" s="294"/>
    </row>
  </sheetData>
  <mergeCells count="3">
    <mergeCell ref="B2:F2"/>
    <mergeCell ref="B30:H30"/>
    <mergeCell ref="B39:H40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showGridLines="0" showRuler="0" workbookViewId="0"/>
  </sheetViews>
  <sheetFormatPr defaultColWidth="13.28515625" defaultRowHeight="12.75" x14ac:dyDescent="0.2"/>
  <cols>
    <col min="2" max="2" width="47.7109375" customWidth="1"/>
    <col min="3" max="9" width="10.28515625" customWidth="1"/>
  </cols>
  <sheetData>
    <row r="1" spans="1:12" ht="16.899999999999999" customHeight="1" x14ac:dyDescent="0.2">
      <c r="A1" s="2"/>
      <c r="B1" s="2"/>
      <c r="C1" s="2"/>
      <c r="D1" s="2"/>
      <c r="E1" s="2"/>
      <c r="F1" s="2"/>
    </row>
    <row r="2" spans="1:12" ht="23.25" customHeight="1" x14ac:dyDescent="0.3">
      <c r="A2" s="2"/>
      <c r="B2" s="290" t="s">
        <v>77</v>
      </c>
      <c r="C2" s="290"/>
      <c r="D2" s="290"/>
      <c r="E2" s="290"/>
      <c r="F2" s="2"/>
    </row>
    <row r="3" spans="1:12" ht="16.899999999999999" customHeight="1" x14ac:dyDescent="0.2">
      <c r="A3" s="2"/>
      <c r="B3" s="183" t="str">
        <f>'1. Key figures table'!$B$3</f>
        <v>Fourth quarter and full year 2024 results</v>
      </c>
      <c r="C3" s="2"/>
      <c r="D3" s="2"/>
      <c r="E3" s="2"/>
      <c r="F3" s="2"/>
    </row>
    <row r="4" spans="1:12" ht="16.899999999999999" customHeight="1" thickBot="1" x14ac:dyDescent="0.25">
      <c r="A4" s="2"/>
      <c r="B4" s="5"/>
      <c r="C4" s="88"/>
      <c r="D4" s="88"/>
      <c r="E4" s="88"/>
      <c r="F4" s="88"/>
    </row>
    <row r="5" spans="1:12" ht="16.899999999999999" customHeight="1" thickBot="1" x14ac:dyDescent="0.25">
      <c r="A5" s="103"/>
      <c r="B5" s="184" t="s">
        <v>30</v>
      </c>
      <c r="C5" s="70" t="s">
        <v>78</v>
      </c>
      <c r="D5" s="70" t="s">
        <v>79</v>
      </c>
      <c r="E5" s="70" t="s">
        <v>80</v>
      </c>
      <c r="F5" s="70" t="s">
        <v>81</v>
      </c>
      <c r="G5" s="70" t="s">
        <v>82</v>
      </c>
      <c r="H5" s="70" t="s">
        <v>83</v>
      </c>
      <c r="I5" s="185" t="s">
        <v>84</v>
      </c>
      <c r="L5" s="1"/>
    </row>
    <row r="6" spans="1:12" ht="16.899999999999999" customHeight="1" x14ac:dyDescent="0.2">
      <c r="A6" s="2"/>
      <c r="B6" s="10" t="s">
        <v>85</v>
      </c>
      <c r="C6" s="12">
        <v>192294000</v>
      </c>
      <c r="D6" s="12">
        <v>192294000</v>
      </c>
      <c r="E6" s="12">
        <v>192294000</v>
      </c>
      <c r="F6" s="12">
        <v>192294000</v>
      </c>
      <c r="G6" s="12">
        <v>192294000</v>
      </c>
      <c r="H6" s="12">
        <v>192294000</v>
      </c>
      <c r="I6" s="114">
        <v>192294000</v>
      </c>
    </row>
    <row r="7" spans="1:12" ht="16.899999999999999" customHeight="1" x14ac:dyDescent="0.2">
      <c r="A7" s="2"/>
      <c r="B7" s="186" t="s">
        <v>86</v>
      </c>
      <c r="C7" s="17">
        <v>30427000</v>
      </c>
      <c r="D7" s="17">
        <v>25170000</v>
      </c>
      <c r="E7" s="17">
        <v>20275000</v>
      </c>
      <c r="F7" s="17">
        <v>15828000</v>
      </c>
      <c r="G7" s="17">
        <v>11392000</v>
      </c>
      <c r="H7" s="17">
        <v>7027000</v>
      </c>
      <c r="I7" s="139">
        <v>2233000</v>
      </c>
    </row>
    <row r="8" spans="1:12" ht="16.899999999999999" customHeight="1" x14ac:dyDescent="0.2">
      <c r="A8" s="2"/>
      <c r="B8" s="186" t="s">
        <v>87</v>
      </c>
      <c r="C8" s="17">
        <v>21381000</v>
      </c>
      <c r="D8" s="17">
        <v>23829000</v>
      </c>
      <c r="E8" s="17">
        <v>24313000</v>
      </c>
      <c r="F8" s="17">
        <v>23230000</v>
      </c>
      <c r="G8" s="17">
        <v>22308000</v>
      </c>
      <c r="H8" s="17">
        <v>21173000</v>
      </c>
      <c r="I8" s="139">
        <v>22018000</v>
      </c>
    </row>
    <row r="9" spans="1:12" ht="16.899999999999999" customHeight="1" x14ac:dyDescent="0.2">
      <c r="A9" s="2"/>
      <c r="B9" s="186" t="s">
        <v>88</v>
      </c>
      <c r="C9" s="17">
        <v>48173000</v>
      </c>
      <c r="D9" s="17">
        <v>46432000</v>
      </c>
      <c r="E9" s="17">
        <v>44624000</v>
      </c>
      <c r="F9" s="17">
        <v>44759000</v>
      </c>
      <c r="G9" s="17">
        <v>44316000</v>
      </c>
      <c r="H9" s="17">
        <v>42133000</v>
      </c>
      <c r="I9" s="139">
        <v>41111000</v>
      </c>
    </row>
    <row r="10" spans="1:12" ht="16.899999999999999" customHeight="1" x14ac:dyDescent="0.2">
      <c r="A10" s="2"/>
      <c r="B10" s="186" t="s">
        <v>89</v>
      </c>
      <c r="C10" s="17">
        <v>25269000</v>
      </c>
      <c r="D10" s="17">
        <v>25850000</v>
      </c>
      <c r="E10" s="17">
        <v>24384000</v>
      </c>
      <c r="F10" s="17">
        <v>25419000</v>
      </c>
      <c r="G10" s="17">
        <v>22419000</v>
      </c>
      <c r="H10" s="17">
        <v>23674000</v>
      </c>
      <c r="I10" s="139">
        <v>24688000</v>
      </c>
    </row>
    <row r="11" spans="1:12" ht="16.899999999999999" hidden="1" customHeight="1" x14ac:dyDescent="0.2">
      <c r="A11" s="2"/>
      <c r="B11" s="186" t="s">
        <v>90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39">
        <v>0</v>
      </c>
    </row>
    <row r="12" spans="1:12" ht="16.899999999999999" customHeight="1" x14ac:dyDescent="0.2">
      <c r="A12" s="2"/>
      <c r="B12" s="187" t="s">
        <v>91</v>
      </c>
      <c r="C12" s="22">
        <v>1003000</v>
      </c>
      <c r="D12" s="22">
        <v>1007000</v>
      </c>
      <c r="E12" s="22">
        <v>1206000</v>
      </c>
      <c r="F12" s="22">
        <v>1122000</v>
      </c>
      <c r="G12" s="22">
        <v>1211000</v>
      </c>
      <c r="H12" s="22">
        <v>1202000</v>
      </c>
      <c r="I12" s="127">
        <v>1288000</v>
      </c>
    </row>
    <row r="13" spans="1:12" ht="16.899999999999999" customHeight="1" x14ac:dyDescent="0.2">
      <c r="A13" s="2"/>
      <c r="B13" s="188" t="s">
        <v>92</v>
      </c>
      <c r="C13" s="32">
        <v>318547000</v>
      </c>
      <c r="D13" s="32">
        <v>314582000</v>
      </c>
      <c r="E13" s="32">
        <v>307096000</v>
      </c>
      <c r="F13" s="32">
        <v>302652000</v>
      </c>
      <c r="G13" s="32">
        <v>293940000</v>
      </c>
      <c r="H13" s="32">
        <v>287503000</v>
      </c>
      <c r="I13" s="130">
        <v>283632000</v>
      </c>
    </row>
    <row r="14" spans="1:12" ht="6.6" customHeight="1" x14ac:dyDescent="0.2">
      <c r="A14" s="2"/>
      <c r="C14" s="177"/>
      <c r="D14" s="177"/>
      <c r="E14" s="177"/>
      <c r="F14" s="177"/>
      <c r="G14" s="177"/>
      <c r="H14" s="177"/>
      <c r="I14" s="178"/>
    </row>
    <row r="15" spans="1:12" ht="16.899999999999999" customHeight="1" x14ac:dyDescent="0.2">
      <c r="A15" s="2"/>
      <c r="B15" s="186" t="s">
        <v>93</v>
      </c>
      <c r="C15" s="17">
        <v>12550000</v>
      </c>
      <c r="D15" s="17">
        <v>14140000</v>
      </c>
      <c r="E15" s="17">
        <v>14823000</v>
      </c>
      <c r="F15" s="17">
        <v>15105000</v>
      </c>
      <c r="G15" s="17">
        <v>11666000</v>
      </c>
      <c r="H15" s="17">
        <v>14570000</v>
      </c>
      <c r="I15" s="139">
        <v>13311000</v>
      </c>
    </row>
    <row r="16" spans="1:12" ht="16.899999999999999" customHeight="1" x14ac:dyDescent="0.2">
      <c r="A16" s="2"/>
      <c r="B16" s="186" t="s">
        <v>94</v>
      </c>
      <c r="C16" s="17">
        <v>76470000</v>
      </c>
      <c r="D16" s="17">
        <v>77096000</v>
      </c>
      <c r="E16" s="17">
        <v>69156000</v>
      </c>
      <c r="F16" s="17">
        <v>73473000</v>
      </c>
      <c r="G16" s="17">
        <v>73089000</v>
      </c>
      <c r="H16" s="17">
        <v>60913000</v>
      </c>
      <c r="I16" s="139">
        <v>78538000</v>
      </c>
    </row>
    <row r="17" spans="1:9" ht="16.899999999999999" customHeight="1" x14ac:dyDescent="0.2">
      <c r="A17" s="2"/>
      <c r="B17" s="186" t="s">
        <v>95</v>
      </c>
      <c r="C17" s="17">
        <v>51589000</v>
      </c>
      <c r="D17" s="17">
        <v>47458000</v>
      </c>
      <c r="E17" s="17">
        <v>42778000</v>
      </c>
      <c r="F17" s="17">
        <v>43768000</v>
      </c>
      <c r="G17" s="17">
        <v>48322000</v>
      </c>
      <c r="H17" s="17">
        <v>43386000</v>
      </c>
      <c r="I17" s="139">
        <v>48441000</v>
      </c>
    </row>
    <row r="18" spans="1:9" ht="16.899999999999999" customHeight="1" x14ac:dyDescent="0.2">
      <c r="A18" s="2"/>
      <c r="B18" s="186" t="s">
        <v>89</v>
      </c>
      <c r="C18" s="17">
        <v>9363000</v>
      </c>
      <c r="D18" s="17">
        <v>7628000</v>
      </c>
      <c r="E18" s="17">
        <v>10635000</v>
      </c>
      <c r="F18" s="17">
        <v>11392000</v>
      </c>
      <c r="G18" s="17">
        <v>5323000</v>
      </c>
      <c r="H18" s="17">
        <v>6064000</v>
      </c>
      <c r="I18" s="139">
        <v>6211000</v>
      </c>
    </row>
    <row r="19" spans="1:9" ht="16.899999999999999" customHeight="1" x14ac:dyDescent="0.2">
      <c r="A19" s="2"/>
      <c r="B19" s="186" t="s">
        <v>96</v>
      </c>
      <c r="C19" s="17">
        <v>33260000</v>
      </c>
      <c r="D19" s="17">
        <v>26117000</v>
      </c>
      <c r="E19" s="17">
        <v>36209000</v>
      </c>
      <c r="F19" s="17">
        <v>40783000</v>
      </c>
      <c r="G19" s="17">
        <v>35877000</v>
      </c>
      <c r="H19" s="17">
        <v>30685000</v>
      </c>
      <c r="I19" s="139">
        <v>30632000</v>
      </c>
    </row>
    <row r="20" spans="1:9" ht="16.899999999999999" customHeight="1" x14ac:dyDescent="0.2">
      <c r="A20" s="2"/>
      <c r="B20" s="186" t="s">
        <v>97</v>
      </c>
      <c r="C20" s="17">
        <v>127745000</v>
      </c>
      <c r="D20" s="17">
        <v>235854000</v>
      </c>
      <c r="E20" s="17">
        <v>227662000</v>
      </c>
      <c r="F20" s="17">
        <v>224225000</v>
      </c>
      <c r="G20" s="17">
        <v>204941000</v>
      </c>
      <c r="H20" s="17">
        <v>205868000</v>
      </c>
      <c r="I20" s="139">
        <v>207740000</v>
      </c>
    </row>
    <row r="21" spans="1:9" ht="16.899999999999999" customHeight="1" x14ac:dyDescent="0.2">
      <c r="A21" s="2"/>
      <c r="B21" s="187" t="s">
        <v>98</v>
      </c>
      <c r="C21" s="22">
        <v>188314000</v>
      </c>
      <c r="D21" s="22">
        <v>89573000</v>
      </c>
      <c r="E21" s="22">
        <v>87532000</v>
      </c>
      <c r="F21" s="22">
        <v>59632000</v>
      </c>
      <c r="G21" s="22">
        <v>53182000</v>
      </c>
      <c r="H21" s="22">
        <v>64585000</v>
      </c>
      <c r="I21" s="127">
        <v>55913000</v>
      </c>
    </row>
    <row r="22" spans="1:9" ht="16.899999999999999" customHeight="1" x14ac:dyDescent="0.2">
      <c r="A22" s="2"/>
      <c r="B22" s="189" t="s">
        <v>99</v>
      </c>
      <c r="C22" s="32">
        <v>499291000</v>
      </c>
      <c r="D22" s="32">
        <v>497866000</v>
      </c>
      <c r="E22" s="32">
        <v>488795000</v>
      </c>
      <c r="F22" s="32">
        <v>468378000</v>
      </c>
      <c r="G22" s="32">
        <v>432400000</v>
      </c>
      <c r="H22" s="32">
        <v>426071000</v>
      </c>
      <c r="I22" s="130">
        <v>440786000</v>
      </c>
    </row>
    <row r="23" spans="1:9" ht="6.6" customHeight="1" x14ac:dyDescent="0.2">
      <c r="A23" s="2"/>
      <c r="C23" s="91"/>
      <c r="D23" s="91"/>
      <c r="E23" s="91"/>
      <c r="F23" s="91"/>
      <c r="G23" s="91"/>
      <c r="H23" s="91"/>
      <c r="I23" s="174"/>
    </row>
    <row r="24" spans="1:9" ht="16.899999999999999" customHeight="1" thickBot="1" x14ac:dyDescent="0.25">
      <c r="A24" s="2"/>
      <c r="B24" s="190" t="s">
        <v>100</v>
      </c>
      <c r="C24" s="51">
        <v>817838000</v>
      </c>
      <c r="D24" s="51">
        <v>812448000</v>
      </c>
      <c r="E24" s="51">
        <v>795891000</v>
      </c>
      <c r="F24" s="51">
        <v>771030000</v>
      </c>
      <c r="G24" s="51">
        <v>726340000</v>
      </c>
      <c r="H24" s="51">
        <v>713574000</v>
      </c>
      <c r="I24" s="191">
        <v>724418000</v>
      </c>
    </row>
    <row r="25" spans="1:9" ht="6.6" customHeight="1" x14ac:dyDescent="0.2">
      <c r="A25" s="2"/>
      <c r="B25" s="210"/>
      <c r="C25" s="192"/>
      <c r="D25" s="192"/>
      <c r="E25" s="192"/>
      <c r="F25" s="192"/>
      <c r="G25" s="192"/>
      <c r="H25" s="192"/>
      <c r="I25" s="211"/>
    </row>
    <row r="26" spans="1:9" ht="16.899999999999999" customHeight="1" x14ac:dyDescent="0.2">
      <c r="A26" s="2"/>
      <c r="B26" s="193" t="s">
        <v>101</v>
      </c>
      <c r="C26" s="142">
        <v>208014000</v>
      </c>
      <c r="D26" s="142">
        <v>202829000</v>
      </c>
      <c r="E26" s="142">
        <v>181588000</v>
      </c>
      <c r="F26" s="142">
        <v>159654000</v>
      </c>
      <c r="G26" s="142">
        <v>143086000</v>
      </c>
      <c r="H26" s="142">
        <v>141060000</v>
      </c>
      <c r="I26" s="143">
        <v>138847000</v>
      </c>
    </row>
    <row r="27" spans="1:9" ht="6.6" customHeight="1" x14ac:dyDescent="0.2">
      <c r="A27" s="2"/>
      <c r="C27" s="177"/>
      <c r="D27" s="177"/>
      <c r="E27" s="177"/>
      <c r="F27" s="177"/>
      <c r="G27" s="177"/>
      <c r="H27" s="177"/>
      <c r="I27" s="178"/>
    </row>
    <row r="28" spans="1:9" ht="16.899999999999999" customHeight="1" x14ac:dyDescent="0.2">
      <c r="A28" s="2"/>
      <c r="B28" s="186" t="s">
        <v>102</v>
      </c>
      <c r="C28" s="17">
        <v>41320000</v>
      </c>
      <c r="D28" s="17">
        <v>39956000</v>
      </c>
      <c r="E28" s="17">
        <v>38441000</v>
      </c>
      <c r="F28" s="17">
        <v>39041000</v>
      </c>
      <c r="G28" s="17">
        <v>37852000</v>
      </c>
      <c r="H28" s="17">
        <v>35575000</v>
      </c>
      <c r="I28" s="139">
        <v>34552000</v>
      </c>
    </row>
    <row r="29" spans="1:9" ht="16.899999999999999" customHeight="1" x14ac:dyDescent="0.2">
      <c r="A29" s="2"/>
      <c r="B29" s="186" t="s">
        <v>103</v>
      </c>
      <c r="C29" s="17">
        <v>692000</v>
      </c>
      <c r="D29" s="17">
        <v>427000</v>
      </c>
      <c r="E29" s="17">
        <v>1040000</v>
      </c>
      <c r="F29" s="17">
        <v>1403000</v>
      </c>
      <c r="G29" s="17">
        <v>757000</v>
      </c>
      <c r="H29" s="17">
        <v>354000</v>
      </c>
      <c r="I29" s="139">
        <v>0</v>
      </c>
    </row>
    <row r="30" spans="1:9" ht="16.899999999999999" customHeight="1" x14ac:dyDescent="0.2">
      <c r="A30" s="2"/>
      <c r="B30" s="186" t="s">
        <v>104</v>
      </c>
      <c r="C30" s="17">
        <v>18070000</v>
      </c>
      <c r="D30" s="17">
        <v>18107000</v>
      </c>
      <c r="E30" s="17">
        <v>14841000</v>
      </c>
      <c r="F30" s="17">
        <v>15059000</v>
      </c>
      <c r="G30" s="17">
        <v>13486000</v>
      </c>
      <c r="H30" s="17">
        <v>13258000</v>
      </c>
      <c r="I30" s="139">
        <v>13516000</v>
      </c>
    </row>
    <row r="31" spans="1:9" ht="16.899999999999999" customHeight="1" x14ac:dyDescent="0.2">
      <c r="A31" s="2"/>
      <c r="B31" s="187" t="s">
        <v>49</v>
      </c>
      <c r="C31" s="22">
        <v>276526000</v>
      </c>
      <c r="D31" s="22">
        <v>278533000</v>
      </c>
      <c r="E31" s="22">
        <v>267059000</v>
      </c>
      <c r="F31" s="22">
        <v>271722000</v>
      </c>
      <c r="G31" s="22">
        <v>298202000</v>
      </c>
      <c r="H31" s="22">
        <v>293048000</v>
      </c>
      <c r="I31" s="127">
        <v>285782000</v>
      </c>
    </row>
    <row r="32" spans="1:9" ht="16.899999999999999" customHeight="1" x14ac:dyDescent="0.2">
      <c r="A32" s="2"/>
      <c r="B32" s="189" t="s">
        <v>105</v>
      </c>
      <c r="C32" s="32">
        <v>336608000</v>
      </c>
      <c r="D32" s="32">
        <v>337023000</v>
      </c>
      <c r="E32" s="32">
        <v>321381000</v>
      </c>
      <c r="F32" s="32">
        <v>327225000</v>
      </c>
      <c r="G32" s="32">
        <v>350297000</v>
      </c>
      <c r="H32" s="32">
        <v>342235000</v>
      </c>
      <c r="I32" s="130">
        <v>333850000</v>
      </c>
    </row>
    <row r="33" spans="1:9" ht="6.6" customHeight="1" x14ac:dyDescent="0.2">
      <c r="A33" s="2"/>
      <c r="C33" s="177"/>
      <c r="D33" s="177"/>
      <c r="E33" s="177"/>
      <c r="F33" s="177"/>
      <c r="G33" s="177"/>
      <c r="H33" s="177"/>
      <c r="I33" s="178"/>
    </row>
    <row r="34" spans="1:9" ht="16.899999999999999" customHeight="1" x14ac:dyDescent="0.2">
      <c r="A34" s="2"/>
      <c r="B34" s="186" t="s">
        <v>106</v>
      </c>
      <c r="C34" s="17">
        <v>16575000</v>
      </c>
      <c r="D34" s="17">
        <v>10471000</v>
      </c>
      <c r="E34" s="17">
        <v>21168000</v>
      </c>
      <c r="F34" s="17">
        <v>17794000</v>
      </c>
      <c r="G34" s="17">
        <v>11399000</v>
      </c>
      <c r="H34" s="17">
        <v>17405000</v>
      </c>
      <c r="I34" s="139">
        <v>21168000</v>
      </c>
    </row>
    <row r="35" spans="1:9" ht="16.899999999999999" customHeight="1" x14ac:dyDescent="0.2">
      <c r="A35" s="2"/>
      <c r="B35" s="186" t="s">
        <v>102</v>
      </c>
      <c r="C35" s="17">
        <v>8846000</v>
      </c>
      <c r="D35" s="17">
        <v>8183000</v>
      </c>
      <c r="E35" s="17">
        <v>8272000</v>
      </c>
      <c r="F35" s="17">
        <v>8038000</v>
      </c>
      <c r="G35" s="17">
        <v>9077000</v>
      </c>
      <c r="H35" s="17">
        <v>8992000</v>
      </c>
      <c r="I35" s="139">
        <v>8964000</v>
      </c>
    </row>
    <row r="36" spans="1:9" ht="16.899999999999999" customHeight="1" x14ac:dyDescent="0.2">
      <c r="A36" s="2"/>
      <c r="B36" s="186" t="s">
        <v>104</v>
      </c>
      <c r="C36" s="17">
        <v>6558000</v>
      </c>
      <c r="D36" s="17">
        <v>6944000</v>
      </c>
      <c r="E36" s="17">
        <v>10879000</v>
      </c>
      <c r="F36" s="17">
        <v>7283000</v>
      </c>
      <c r="G36" s="17">
        <v>7317000</v>
      </c>
      <c r="H36" s="17">
        <v>7500000</v>
      </c>
      <c r="I36" s="139">
        <v>6883000</v>
      </c>
    </row>
    <row r="37" spans="1:9" ht="16.899999999999999" customHeight="1" x14ac:dyDescent="0.2">
      <c r="A37" s="2"/>
      <c r="B37" s="186" t="s">
        <v>49</v>
      </c>
      <c r="C37" s="17">
        <v>161421000</v>
      </c>
      <c r="D37" s="17">
        <v>161375000</v>
      </c>
      <c r="E37" s="17">
        <v>166171000</v>
      </c>
      <c r="F37" s="17">
        <v>170453000</v>
      </c>
      <c r="G37" s="17">
        <v>138431000</v>
      </c>
      <c r="H37" s="17">
        <v>134477000</v>
      </c>
      <c r="I37" s="139">
        <v>146701000</v>
      </c>
    </row>
    <row r="38" spans="1:9" ht="16.899999999999999" customHeight="1" x14ac:dyDescent="0.2">
      <c r="A38" s="2"/>
      <c r="B38" s="186" t="s">
        <v>107</v>
      </c>
      <c r="C38" s="17">
        <v>20100000</v>
      </c>
      <c r="D38" s="17">
        <v>19715000</v>
      </c>
      <c r="E38" s="17">
        <v>17078000</v>
      </c>
      <c r="F38" s="17">
        <v>15731000</v>
      </c>
      <c r="G38" s="17">
        <v>13494000</v>
      </c>
      <c r="H38" s="17">
        <v>12852000</v>
      </c>
      <c r="I38" s="139">
        <v>14282000</v>
      </c>
    </row>
    <row r="39" spans="1:9" ht="16.899999999999999" customHeight="1" x14ac:dyDescent="0.2">
      <c r="A39" s="2"/>
      <c r="B39" s="186" t="s">
        <v>108</v>
      </c>
      <c r="C39" s="17">
        <v>2406000</v>
      </c>
      <c r="D39" s="17">
        <v>3012000</v>
      </c>
      <c r="E39" s="17">
        <v>1594000</v>
      </c>
      <c r="F39" s="17">
        <v>1812000</v>
      </c>
      <c r="G39" s="17">
        <v>2836000</v>
      </c>
      <c r="H39" s="17">
        <v>2695000</v>
      </c>
      <c r="I39" s="139">
        <v>1881000</v>
      </c>
    </row>
    <row r="40" spans="1:9" ht="16.899999999999999" customHeight="1" x14ac:dyDescent="0.2">
      <c r="A40" s="2"/>
      <c r="B40" s="187" t="s">
        <v>109</v>
      </c>
      <c r="C40" s="22">
        <v>57310000</v>
      </c>
      <c r="D40" s="22">
        <v>62896000</v>
      </c>
      <c r="E40" s="22">
        <v>67760000</v>
      </c>
      <c r="F40" s="22">
        <v>63040000</v>
      </c>
      <c r="G40" s="22">
        <v>50403000</v>
      </c>
      <c r="H40" s="22">
        <v>46358000</v>
      </c>
      <c r="I40" s="127">
        <v>51842000</v>
      </c>
    </row>
    <row r="41" spans="1:9" ht="16.899999999999999" customHeight="1" x14ac:dyDescent="0.2">
      <c r="A41" s="2"/>
      <c r="B41" s="189" t="s">
        <v>110</v>
      </c>
      <c r="C41" s="32">
        <v>273216000</v>
      </c>
      <c r="D41" s="32">
        <v>272596000</v>
      </c>
      <c r="E41" s="32">
        <v>292922000</v>
      </c>
      <c r="F41" s="32">
        <v>284151000</v>
      </c>
      <c r="G41" s="32">
        <v>232957000</v>
      </c>
      <c r="H41" s="32">
        <v>230279000</v>
      </c>
      <c r="I41" s="130">
        <v>251721000</v>
      </c>
    </row>
    <row r="42" spans="1:9" ht="6.6" customHeight="1" x14ac:dyDescent="0.2">
      <c r="A42" s="2"/>
      <c r="C42" s="194"/>
      <c r="D42" s="194"/>
      <c r="E42" s="194"/>
      <c r="F42" s="194"/>
      <c r="G42" s="194"/>
      <c r="H42" s="194"/>
      <c r="I42" s="212"/>
    </row>
    <row r="43" spans="1:9" ht="16.899999999999999" customHeight="1" thickBot="1" x14ac:dyDescent="0.25">
      <c r="A43" s="2"/>
      <c r="B43" s="195" t="s">
        <v>111</v>
      </c>
      <c r="C43" s="196">
        <v>817838000</v>
      </c>
      <c r="D43" s="196">
        <v>812448000</v>
      </c>
      <c r="E43" s="196">
        <v>795891000</v>
      </c>
      <c r="F43" s="196">
        <v>771030000</v>
      </c>
      <c r="G43" s="196">
        <v>726340000</v>
      </c>
      <c r="H43" s="196">
        <v>713574000</v>
      </c>
      <c r="I43" s="197">
        <v>724418000</v>
      </c>
    </row>
    <row r="44" spans="1:9" ht="16.899999999999999" customHeight="1" x14ac:dyDescent="0.2">
      <c r="A44" s="2"/>
      <c r="B44" s="210"/>
      <c r="C44" s="99"/>
      <c r="D44" s="99"/>
      <c r="E44" s="99"/>
      <c r="F44" s="47"/>
      <c r="G44" s="98"/>
      <c r="H44" s="98"/>
      <c r="I44" s="99"/>
    </row>
    <row r="45" spans="1:9" ht="16.899999999999999" customHeight="1" x14ac:dyDescent="0.2">
      <c r="A45" s="2"/>
      <c r="F45" s="2"/>
    </row>
    <row r="46" spans="1:9" ht="16.899999999999999" customHeight="1" x14ac:dyDescent="0.2">
      <c r="A46" s="2"/>
      <c r="B46" s="198" t="s">
        <v>112</v>
      </c>
      <c r="F46" s="2"/>
    </row>
    <row r="47" spans="1:9" ht="16.899999999999999" customHeight="1" thickBot="1" x14ac:dyDescent="0.25">
      <c r="A47" s="2"/>
      <c r="B47" s="199" t="s">
        <v>113</v>
      </c>
    </row>
    <row r="48" spans="1:9" ht="16.899999999999999" customHeight="1" x14ac:dyDescent="0.2">
      <c r="A48" s="2"/>
      <c r="B48" s="98" t="s">
        <v>50</v>
      </c>
      <c r="C48" s="201">
        <v>406329000</v>
      </c>
      <c r="D48" s="201">
        <v>408609000</v>
      </c>
      <c r="E48" s="201">
        <v>404794000</v>
      </c>
      <c r="F48" s="201">
        <v>405998000</v>
      </c>
      <c r="G48" s="201">
        <v>399824000</v>
      </c>
      <c r="H48" s="201">
        <v>390373000</v>
      </c>
      <c r="I48" s="114">
        <v>397911000</v>
      </c>
    </row>
    <row r="49" spans="1:9" ht="16.899999999999999" customHeight="1" x14ac:dyDescent="0.2">
      <c r="A49" s="2"/>
      <c r="B49" s="154" t="s">
        <v>51</v>
      </c>
      <c r="C49" s="202">
        <v>12396000</v>
      </c>
      <c r="D49" s="202">
        <v>10623000</v>
      </c>
      <c r="E49" s="202">
        <v>8816000</v>
      </c>
      <c r="F49" s="202">
        <v>17449000</v>
      </c>
      <c r="G49" s="202">
        <v>16960000</v>
      </c>
      <c r="H49" s="202">
        <v>15766000</v>
      </c>
      <c r="I49" s="139">
        <v>13789000</v>
      </c>
    </row>
    <row r="50" spans="1:9" ht="16.899999999999999" customHeight="1" x14ac:dyDescent="0.2">
      <c r="A50" s="2"/>
      <c r="B50" s="203" t="s">
        <v>12</v>
      </c>
      <c r="C50" s="204">
        <v>19222000</v>
      </c>
      <c r="D50" s="204">
        <v>20676000</v>
      </c>
      <c r="E50" s="204">
        <v>19620000</v>
      </c>
      <c r="F50" s="204">
        <v>18728000</v>
      </c>
      <c r="G50" s="204">
        <v>19849000</v>
      </c>
      <c r="H50" s="204">
        <v>21386000</v>
      </c>
      <c r="I50" s="127">
        <v>20783000</v>
      </c>
    </row>
    <row r="51" spans="1:9" ht="16.899999999999999" customHeight="1" thickBot="1" x14ac:dyDescent="0.25">
      <c r="A51" s="2"/>
      <c r="B51" s="205" t="s">
        <v>114</v>
      </c>
      <c r="C51" s="206">
        <v>437947000</v>
      </c>
      <c r="D51" s="206">
        <v>439908000</v>
      </c>
      <c r="E51" s="206">
        <v>433230000</v>
      </c>
      <c r="F51" s="206">
        <v>442175000</v>
      </c>
      <c r="G51" s="206">
        <v>436633000</v>
      </c>
      <c r="H51" s="206">
        <v>427525000</v>
      </c>
      <c r="I51" s="191">
        <v>432483000</v>
      </c>
    </row>
    <row r="52" spans="1:9" ht="6.6" customHeight="1" x14ac:dyDescent="0.2">
      <c r="A52" s="2"/>
      <c r="B52" s="98"/>
      <c r="C52" s="98"/>
      <c r="D52" s="98"/>
      <c r="E52" s="98"/>
      <c r="F52" s="98"/>
      <c r="G52" s="98"/>
      <c r="H52" s="98"/>
      <c r="I52" s="213"/>
    </row>
    <row r="53" spans="1:9" ht="16.899999999999999" customHeight="1" x14ac:dyDescent="0.2">
      <c r="A53" s="2"/>
      <c r="B53" s="154" t="s">
        <v>50</v>
      </c>
      <c r="C53" s="202">
        <v>27039000</v>
      </c>
      <c r="D53" s="202">
        <v>27715000</v>
      </c>
      <c r="E53" s="202">
        <v>26997000</v>
      </c>
      <c r="F53" s="202">
        <v>21556000</v>
      </c>
      <c r="G53" s="202">
        <v>29392000</v>
      </c>
      <c r="H53" s="202">
        <v>30276000</v>
      </c>
      <c r="I53" s="139">
        <v>31627000</v>
      </c>
    </row>
    <row r="54" spans="1:9" ht="16.899999999999999" customHeight="1" x14ac:dyDescent="0.2">
      <c r="A54" s="2"/>
      <c r="B54" s="203" t="s">
        <v>51</v>
      </c>
      <c r="C54" s="204">
        <v>1179000</v>
      </c>
      <c r="D54" s="204">
        <v>1675000</v>
      </c>
      <c r="E54" s="204">
        <v>1434000</v>
      </c>
      <c r="F54" s="204">
        <v>3569000</v>
      </c>
      <c r="G54" s="204">
        <v>3559000</v>
      </c>
      <c r="H54" s="204">
        <v>6771000</v>
      </c>
      <c r="I54" s="127">
        <v>5442000</v>
      </c>
    </row>
    <row r="55" spans="1:9" ht="16.899999999999999" customHeight="1" x14ac:dyDescent="0.2">
      <c r="B55" s="188" t="s">
        <v>115</v>
      </c>
      <c r="C55" s="207">
        <v>28218000</v>
      </c>
      <c r="D55" s="207">
        <v>29390000</v>
      </c>
      <c r="E55" s="207">
        <v>28431000</v>
      </c>
      <c r="F55" s="207">
        <v>25125000</v>
      </c>
      <c r="G55" s="207">
        <v>32951000</v>
      </c>
      <c r="H55" s="207">
        <v>37047000</v>
      </c>
      <c r="I55" s="130">
        <v>37069000</v>
      </c>
    </row>
    <row r="56" spans="1:9" ht="6.6" customHeight="1" x14ac:dyDescent="0.2">
      <c r="I56" s="178"/>
    </row>
    <row r="57" spans="1:9" ht="16.899999999999999" customHeight="1" x14ac:dyDescent="0.2">
      <c r="B57" s="154" t="s">
        <v>50</v>
      </c>
      <c r="C57" s="202">
        <v>433368000</v>
      </c>
      <c r="D57" s="202">
        <v>436324000</v>
      </c>
      <c r="E57" s="202">
        <v>431791000</v>
      </c>
      <c r="F57" s="202">
        <v>427554000</v>
      </c>
      <c r="G57" s="202">
        <v>429216000</v>
      </c>
      <c r="H57" s="202">
        <v>420649000</v>
      </c>
      <c r="I57" s="139">
        <v>429538000</v>
      </c>
    </row>
    <row r="58" spans="1:9" ht="16.899999999999999" customHeight="1" x14ac:dyDescent="0.2">
      <c r="B58" s="154" t="s">
        <v>51</v>
      </c>
      <c r="C58" s="202">
        <v>13575000</v>
      </c>
      <c r="D58" s="202">
        <v>12298000</v>
      </c>
      <c r="E58" s="202">
        <v>10250000</v>
      </c>
      <c r="F58" s="202">
        <v>21018000</v>
      </c>
      <c r="G58" s="202">
        <v>20519000</v>
      </c>
      <c r="H58" s="202">
        <v>22537000</v>
      </c>
      <c r="I58" s="139">
        <v>19231000</v>
      </c>
    </row>
    <row r="59" spans="1:9" ht="16.899999999999999" customHeight="1" x14ac:dyDescent="0.2">
      <c r="B59" s="203" t="s">
        <v>12</v>
      </c>
      <c r="C59" s="204">
        <v>19222000</v>
      </c>
      <c r="D59" s="204">
        <v>20676000</v>
      </c>
      <c r="E59" s="204">
        <v>19620000</v>
      </c>
      <c r="F59" s="204">
        <v>18728000</v>
      </c>
      <c r="G59" s="204">
        <v>19849000</v>
      </c>
      <c r="H59" s="204">
        <v>21386000</v>
      </c>
      <c r="I59" s="208">
        <v>20783000</v>
      </c>
    </row>
    <row r="60" spans="1:9" ht="16.899999999999999" customHeight="1" thickBot="1" x14ac:dyDescent="0.25">
      <c r="B60" s="205" t="s">
        <v>52</v>
      </c>
      <c r="C60" s="209">
        <v>466165000</v>
      </c>
      <c r="D60" s="209">
        <v>469298000</v>
      </c>
      <c r="E60" s="209">
        <v>461661000</v>
      </c>
      <c r="F60" s="209">
        <v>467300000</v>
      </c>
      <c r="G60" s="209">
        <v>469584000</v>
      </c>
      <c r="H60" s="209">
        <v>464572000</v>
      </c>
      <c r="I60" s="191">
        <v>469552000</v>
      </c>
    </row>
    <row r="61" spans="1:9" ht="16.899999999999999" customHeight="1" x14ac:dyDescent="0.2">
      <c r="B61" s="98"/>
      <c r="C61" s="98"/>
      <c r="D61" s="98"/>
      <c r="E61" s="98"/>
      <c r="F61" s="98"/>
      <c r="G61" s="98"/>
      <c r="H61" s="98"/>
      <c r="I61" s="99"/>
    </row>
    <row r="62" spans="1:9" ht="16.899999999999999" customHeight="1" x14ac:dyDescent="0.2"/>
    <row r="63" spans="1:9" ht="16.899999999999999" customHeight="1" thickBot="1" x14ac:dyDescent="0.25">
      <c r="B63" s="199" t="s">
        <v>116</v>
      </c>
    </row>
    <row r="64" spans="1:9" ht="16.899999999999999" customHeight="1" x14ac:dyDescent="0.2">
      <c r="B64" s="98" t="s">
        <v>117</v>
      </c>
      <c r="C64" s="201">
        <v>188314000</v>
      </c>
      <c r="D64" s="201">
        <v>89573000</v>
      </c>
      <c r="E64" s="201">
        <v>87532000</v>
      </c>
      <c r="F64" s="201">
        <v>59632000</v>
      </c>
      <c r="G64" s="201">
        <v>53182000</v>
      </c>
      <c r="H64" s="201">
        <v>64585000</v>
      </c>
      <c r="I64" s="114">
        <v>55913000</v>
      </c>
    </row>
    <row r="65" spans="2:9" ht="16.899999999999999" customHeight="1" x14ac:dyDescent="0.2">
      <c r="B65" s="203" t="s">
        <v>118</v>
      </c>
      <c r="C65" s="204">
        <v>127745000</v>
      </c>
      <c r="D65" s="204">
        <v>235854000</v>
      </c>
      <c r="E65" s="204">
        <v>227662000</v>
      </c>
      <c r="F65" s="204">
        <v>224225000</v>
      </c>
      <c r="G65" s="204">
        <v>204941000</v>
      </c>
      <c r="H65" s="204">
        <v>205868000</v>
      </c>
      <c r="I65" s="127">
        <v>207740000</v>
      </c>
    </row>
    <row r="66" spans="2:9" ht="16.899999999999999" customHeight="1" thickBot="1" x14ac:dyDescent="0.25">
      <c r="B66" s="205" t="s">
        <v>119</v>
      </c>
      <c r="C66" s="206">
        <v>316059000</v>
      </c>
      <c r="D66" s="206">
        <v>325427000</v>
      </c>
      <c r="E66" s="206">
        <v>315194000</v>
      </c>
      <c r="F66" s="206">
        <v>283857000</v>
      </c>
      <c r="G66" s="206">
        <v>258123000</v>
      </c>
      <c r="H66" s="206">
        <v>270453000</v>
      </c>
      <c r="I66" s="191">
        <v>263653000</v>
      </c>
    </row>
    <row r="67" spans="2:9" ht="16.899999999999999" customHeight="1" x14ac:dyDescent="0.2">
      <c r="B67" s="214"/>
      <c r="C67" s="214"/>
      <c r="D67" s="214"/>
      <c r="E67" s="214"/>
      <c r="F67" s="214"/>
      <c r="G67" s="214"/>
      <c r="H67" s="214"/>
      <c r="I67" s="215"/>
    </row>
    <row r="68" spans="2:9" ht="16.899999999999999" customHeight="1" x14ac:dyDescent="0.2"/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6"/>
  <sheetViews>
    <sheetView showGridLines="0" showRuler="0" workbookViewId="0"/>
  </sheetViews>
  <sheetFormatPr defaultColWidth="13.28515625" defaultRowHeight="12.75" x14ac:dyDescent="0.2"/>
  <cols>
    <col min="2" max="2" width="63.42578125" customWidth="1"/>
    <col min="3" max="8" width="12.42578125" customWidth="1"/>
    <col min="9" max="9" width="2.5703125" customWidth="1"/>
    <col min="11" max="11" width="2.28515625" customWidth="1"/>
  </cols>
  <sheetData>
    <row r="1" spans="1:26" ht="16.899999999999999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26" ht="23.25" customHeight="1" x14ac:dyDescent="0.3">
      <c r="A2" s="2"/>
      <c r="B2" s="290" t="s">
        <v>120</v>
      </c>
      <c r="C2" s="290"/>
      <c r="D2" s="290"/>
      <c r="E2" s="290"/>
      <c r="F2" s="290"/>
      <c r="G2" s="2"/>
      <c r="H2" s="2"/>
      <c r="I2" s="2"/>
    </row>
    <row r="3" spans="1:26" ht="16.899999999999999" customHeight="1" x14ac:dyDescent="0.2">
      <c r="A3" s="2"/>
      <c r="B3" s="4" t="str">
        <f>'1. Key figures table'!$B$3</f>
        <v>Fourth quarter and full year 2024 results</v>
      </c>
      <c r="C3" s="2"/>
      <c r="D3" s="2"/>
      <c r="E3" s="2"/>
      <c r="F3" s="2"/>
      <c r="G3" s="2"/>
      <c r="H3" s="2"/>
      <c r="I3" s="2"/>
    </row>
    <row r="4" spans="1:26" ht="16.899999999999999" customHeight="1" x14ac:dyDescent="0.2">
      <c r="A4" s="2"/>
      <c r="B4" s="5"/>
      <c r="C4" s="88"/>
      <c r="D4" s="88"/>
      <c r="E4" s="88"/>
      <c r="F4" s="88"/>
      <c r="G4" s="88"/>
      <c r="H4" s="88"/>
      <c r="I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899999999999999" customHeight="1" x14ac:dyDescent="0.2">
      <c r="A5" s="103"/>
      <c r="B5" s="216" t="s">
        <v>30</v>
      </c>
      <c r="C5" s="217" t="s">
        <v>55</v>
      </c>
      <c r="D5" s="217" t="s">
        <v>5</v>
      </c>
      <c r="E5" s="217" t="s">
        <v>56</v>
      </c>
      <c r="F5" s="217" t="s">
        <v>57</v>
      </c>
      <c r="G5" s="217" t="s">
        <v>58</v>
      </c>
      <c r="H5" s="218" t="s">
        <v>4</v>
      </c>
      <c r="I5" s="103"/>
      <c r="J5" s="219" t="s">
        <v>7</v>
      </c>
      <c r="L5" s="220" t="s">
        <v>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899999999999999" customHeight="1" x14ac:dyDescent="0.2">
      <c r="A6" s="2"/>
      <c r="B6" s="221" t="s">
        <v>36</v>
      </c>
      <c r="C6" s="222">
        <v>-8738000</v>
      </c>
      <c r="D6" s="222">
        <v>-10360000</v>
      </c>
      <c r="E6" s="222">
        <v>-4914000</v>
      </c>
      <c r="F6" s="222">
        <v>-5198000</v>
      </c>
      <c r="G6" s="222">
        <v>-4109000</v>
      </c>
      <c r="H6" s="223">
        <v>-6069000</v>
      </c>
      <c r="I6" s="103"/>
      <c r="J6" s="224">
        <v>-20290000</v>
      </c>
      <c r="L6" s="225">
        <v>-20008000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899999999999999" customHeight="1" x14ac:dyDescent="0.2">
      <c r="A7" s="2"/>
      <c r="B7" s="186" t="s">
        <v>121</v>
      </c>
      <c r="C7" s="17">
        <v>1118000</v>
      </c>
      <c r="D7" s="17">
        <v>-1343000</v>
      </c>
      <c r="E7" s="17">
        <v>883000</v>
      </c>
      <c r="F7" s="17">
        <v>568000</v>
      </c>
      <c r="G7" s="17">
        <v>-854000</v>
      </c>
      <c r="H7" s="139">
        <v>-50000</v>
      </c>
      <c r="I7" s="103"/>
      <c r="J7" s="140">
        <v>547000</v>
      </c>
      <c r="L7" s="141">
        <v>-1214000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899999999999999" customHeight="1" x14ac:dyDescent="0.2">
      <c r="A8" s="2"/>
      <c r="B8" s="186" t="s">
        <v>37</v>
      </c>
      <c r="C8" s="17">
        <v>9837000</v>
      </c>
      <c r="D8" s="17">
        <v>10091000</v>
      </c>
      <c r="E8" s="17">
        <v>8905000</v>
      </c>
      <c r="F8" s="17">
        <v>8870000</v>
      </c>
      <c r="G8" s="17">
        <v>8855000</v>
      </c>
      <c r="H8" s="139">
        <v>8923000</v>
      </c>
      <c r="I8" s="103"/>
      <c r="J8" s="140">
        <v>35553000</v>
      </c>
      <c r="L8" s="141">
        <v>43616000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899999999999999" customHeight="1" x14ac:dyDescent="0.2">
      <c r="A9" s="2"/>
      <c r="B9" s="186" t="s">
        <v>122</v>
      </c>
      <c r="C9" s="17">
        <v>308000</v>
      </c>
      <c r="D9" s="17">
        <v>-1754000</v>
      </c>
      <c r="E9" s="17">
        <v>-371000</v>
      </c>
      <c r="F9" s="17">
        <v>-1513000</v>
      </c>
      <c r="G9" s="17">
        <v>-118000</v>
      </c>
      <c r="H9" s="139">
        <v>-4117000</v>
      </c>
      <c r="I9" s="103"/>
      <c r="J9" s="140">
        <v>-6119000</v>
      </c>
      <c r="L9" s="141">
        <v>-2598000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899999999999999" customHeight="1" x14ac:dyDescent="0.2">
      <c r="A10" s="2"/>
      <c r="B10" s="186" t="s">
        <v>38</v>
      </c>
      <c r="C10" s="17">
        <v>2627000</v>
      </c>
      <c r="D10" s="17">
        <v>3622000</v>
      </c>
      <c r="E10" s="17">
        <v>2786000</v>
      </c>
      <c r="F10" s="17">
        <v>3651000</v>
      </c>
      <c r="G10" s="17">
        <v>3606000</v>
      </c>
      <c r="H10" s="139">
        <v>1109000</v>
      </c>
      <c r="I10" s="103"/>
      <c r="J10" s="140">
        <v>11152000</v>
      </c>
      <c r="L10" s="141">
        <v>12801000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899999999999999" customHeight="1" x14ac:dyDescent="0.2">
      <c r="A11" s="254"/>
      <c r="B11" s="186" t="s">
        <v>123</v>
      </c>
      <c r="C11" s="17"/>
      <c r="D11" s="17"/>
      <c r="E11" s="17"/>
      <c r="F11" s="17"/>
      <c r="G11" s="17"/>
      <c r="H11" s="139"/>
      <c r="I11" s="103"/>
      <c r="J11" s="140"/>
      <c r="L11" s="141">
        <v>-341000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899999999999999" customHeight="1" x14ac:dyDescent="0.2">
      <c r="A12" s="254"/>
      <c r="B12" s="186" t="s">
        <v>124</v>
      </c>
      <c r="C12" s="177"/>
      <c r="D12" s="177"/>
      <c r="E12" s="177"/>
      <c r="F12" s="177"/>
      <c r="G12" s="177"/>
      <c r="H12" s="178"/>
      <c r="I12" s="103"/>
      <c r="J12" s="179"/>
      <c r="L12" s="180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899999999999999" customHeight="1" x14ac:dyDescent="0.2">
      <c r="A13" s="2"/>
      <c r="B13" s="226" t="s">
        <v>125</v>
      </c>
      <c r="C13" s="17">
        <v>-1583000</v>
      </c>
      <c r="D13" s="17">
        <v>844000</v>
      </c>
      <c r="E13" s="17">
        <v>898000</v>
      </c>
      <c r="F13" s="17">
        <v>3563000</v>
      </c>
      <c r="G13" s="17">
        <v>-1917000</v>
      </c>
      <c r="H13" s="139">
        <v>1272000</v>
      </c>
      <c r="I13" s="103"/>
      <c r="J13" s="140">
        <v>3816000</v>
      </c>
      <c r="L13" s="141">
        <v>2288000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899999999999999" customHeight="1" x14ac:dyDescent="0.2">
      <c r="A14" s="2"/>
      <c r="B14" s="226" t="s">
        <v>126</v>
      </c>
      <c r="C14" s="17">
        <v>11682000</v>
      </c>
      <c r="D14" s="17">
        <v>967000</v>
      </c>
      <c r="E14" s="17">
        <v>-12084000</v>
      </c>
      <c r="F14" s="17">
        <v>11394000</v>
      </c>
      <c r="G14" s="17">
        <v>18496000</v>
      </c>
      <c r="H14" s="139">
        <v>-22960000</v>
      </c>
      <c r="I14" s="103"/>
      <c r="J14" s="140">
        <v>-5154000</v>
      </c>
      <c r="L14" s="141">
        <v>-303000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899999999999999" customHeight="1" x14ac:dyDescent="0.2">
      <c r="A15" s="2"/>
      <c r="B15" s="227" t="s">
        <v>127</v>
      </c>
      <c r="C15" s="22">
        <v>1005000</v>
      </c>
      <c r="D15" s="22">
        <v>6149000</v>
      </c>
      <c r="E15" s="22">
        <v>-4627000</v>
      </c>
      <c r="F15" s="22">
        <v>-25884000</v>
      </c>
      <c r="G15" s="22">
        <v>-8288000</v>
      </c>
      <c r="H15" s="127">
        <v>19597000</v>
      </c>
      <c r="I15" s="103"/>
      <c r="J15" s="128">
        <v>-19202000</v>
      </c>
      <c r="L15" s="129">
        <v>1340000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899999999999999" customHeight="1" x14ac:dyDescent="0.2">
      <c r="A16" s="2"/>
      <c r="B16" s="205" t="s">
        <v>128</v>
      </c>
      <c r="C16" s="51">
        <v>16256000</v>
      </c>
      <c r="D16" s="51">
        <v>8216000</v>
      </c>
      <c r="E16" s="51">
        <v>-8524000</v>
      </c>
      <c r="F16" s="51">
        <v>-4549000</v>
      </c>
      <c r="G16" s="51">
        <v>15671000</v>
      </c>
      <c r="H16" s="191">
        <v>-2295000</v>
      </c>
      <c r="I16" s="103"/>
      <c r="J16" s="228">
        <v>303000</v>
      </c>
      <c r="L16" s="229">
        <v>35581000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899999999999999" customHeight="1" x14ac:dyDescent="0.2">
      <c r="A17" s="2"/>
      <c r="B17" s="238"/>
      <c r="C17" s="95"/>
      <c r="D17" s="95"/>
      <c r="E17" s="95"/>
      <c r="F17" s="95"/>
      <c r="G17" s="95"/>
      <c r="H17" s="213"/>
      <c r="I17" s="103"/>
      <c r="J17" s="255"/>
      <c r="L17" s="25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899999999999999" customHeight="1" x14ac:dyDescent="0.2">
      <c r="A18" s="2"/>
      <c r="B18" s="186" t="s">
        <v>129</v>
      </c>
      <c r="C18" s="17">
        <v>2755000</v>
      </c>
      <c r="D18" s="17">
        <v>3053000</v>
      </c>
      <c r="E18" s="17">
        <v>2877000</v>
      </c>
      <c r="F18" s="17">
        <v>2617000</v>
      </c>
      <c r="G18" s="17">
        <v>2824000</v>
      </c>
      <c r="H18" s="139">
        <v>2564000</v>
      </c>
      <c r="I18" s="103"/>
      <c r="J18" s="140">
        <v>10882000</v>
      </c>
      <c r="L18" s="141">
        <v>9679000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899999999999999" customHeight="1" x14ac:dyDescent="0.2">
      <c r="A19" s="2"/>
      <c r="B19" s="186" t="s">
        <v>130</v>
      </c>
      <c r="C19" s="17">
        <v>-498000</v>
      </c>
      <c r="D19" s="17">
        <v>-479000</v>
      </c>
      <c r="E19" s="17">
        <v>-484000</v>
      </c>
      <c r="F19" s="17">
        <v>-470000</v>
      </c>
      <c r="G19" s="17">
        <v>-1024000</v>
      </c>
      <c r="H19" s="139">
        <v>-447000</v>
      </c>
      <c r="I19" s="103"/>
      <c r="J19" s="140">
        <v>-2425000</v>
      </c>
      <c r="L19" s="141">
        <v>-1734000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899999999999999" customHeight="1" x14ac:dyDescent="0.2">
      <c r="A20" s="2"/>
      <c r="B20" s="187" t="s">
        <v>131</v>
      </c>
      <c r="C20" s="22">
        <v>-2197000</v>
      </c>
      <c r="D20" s="22">
        <v>-2427000</v>
      </c>
      <c r="E20" s="22">
        <v>-2434000</v>
      </c>
      <c r="F20" s="22">
        <v>-1158000</v>
      </c>
      <c r="G20" s="22">
        <v>-1178000</v>
      </c>
      <c r="H20" s="127">
        <v>-2638000</v>
      </c>
      <c r="I20" s="103"/>
      <c r="J20" s="128">
        <v>-7408000</v>
      </c>
      <c r="L20" s="129">
        <v>-10831000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899999999999999" customHeight="1" x14ac:dyDescent="0.2">
      <c r="A21" s="2"/>
      <c r="B21" s="190" t="s">
        <v>132</v>
      </c>
      <c r="C21" s="51">
        <v>16316000</v>
      </c>
      <c r="D21" s="51">
        <v>8363000</v>
      </c>
      <c r="E21" s="51">
        <v>-8565000</v>
      </c>
      <c r="F21" s="51">
        <v>-3560000</v>
      </c>
      <c r="G21" s="51">
        <v>16293000</v>
      </c>
      <c r="H21" s="191">
        <v>-2816000</v>
      </c>
      <c r="I21" s="103"/>
      <c r="J21" s="228">
        <v>1352000</v>
      </c>
      <c r="L21" s="229">
        <v>32695000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899999999999999" customHeight="1" x14ac:dyDescent="0.2">
      <c r="A22" s="2"/>
      <c r="B22" s="98"/>
      <c r="C22" s="95"/>
      <c r="D22" s="95"/>
      <c r="E22" s="95"/>
      <c r="F22" s="95"/>
      <c r="G22" s="95"/>
      <c r="H22" s="213"/>
      <c r="I22" s="103"/>
      <c r="J22" s="255"/>
      <c r="L22" s="25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899999999999999" hidden="1" customHeight="1" x14ac:dyDescent="0.2">
      <c r="A23" s="2"/>
      <c r="B23" s="186" t="s">
        <v>133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39">
        <v>0</v>
      </c>
      <c r="I23" s="103"/>
      <c r="J23" s="140">
        <v>0</v>
      </c>
      <c r="L23" s="141"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899999999999999" customHeight="1" x14ac:dyDescent="0.2">
      <c r="A24" s="2"/>
      <c r="B24" s="186" t="s">
        <v>134</v>
      </c>
      <c r="C24" s="17">
        <v>-4337000</v>
      </c>
      <c r="D24" s="17">
        <v>-3281000</v>
      </c>
      <c r="E24" s="17">
        <v>-851000</v>
      </c>
      <c r="F24" s="17">
        <v>-1123000</v>
      </c>
      <c r="G24" s="17">
        <v>-1309000</v>
      </c>
      <c r="H24" s="139">
        <v>-2293000</v>
      </c>
      <c r="I24" s="103"/>
      <c r="J24" s="140">
        <v>-5576000</v>
      </c>
      <c r="L24" s="141">
        <v>-11857000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899999999999999" customHeight="1" x14ac:dyDescent="0.2">
      <c r="A25" s="2"/>
      <c r="B25" s="186" t="s">
        <v>135</v>
      </c>
      <c r="C25" s="17"/>
      <c r="D25" s="17"/>
      <c r="E25" s="17"/>
      <c r="F25" s="17"/>
      <c r="G25" s="17"/>
      <c r="H25" s="139"/>
      <c r="I25" s="103"/>
      <c r="J25" s="140"/>
      <c r="L25" s="141">
        <v>14965000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149999999999999" hidden="1" customHeight="1" x14ac:dyDescent="0.2">
      <c r="A26" s="2"/>
      <c r="B26" s="186" t="s">
        <v>136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39">
        <v>0</v>
      </c>
      <c r="I26" s="103"/>
      <c r="J26" s="140">
        <v>0</v>
      </c>
      <c r="L26" s="141"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899999999999999" customHeight="1" x14ac:dyDescent="0.2">
      <c r="A27" s="2"/>
      <c r="B27" s="187" t="s">
        <v>137</v>
      </c>
      <c r="C27" s="22">
        <v>-108109000</v>
      </c>
      <c r="D27" s="22">
        <v>8192000</v>
      </c>
      <c r="E27" s="22">
        <v>3437000</v>
      </c>
      <c r="F27" s="22">
        <v>19283000</v>
      </c>
      <c r="G27" s="22">
        <v>-926000</v>
      </c>
      <c r="H27" s="127">
        <v>-1873000</v>
      </c>
      <c r="I27" s="103"/>
      <c r="J27" s="128">
        <v>19921000</v>
      </c>
      <c r="L27" s="129">
        <v>-56662000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899999999999999" customHeight="1" x14ac:dyDescent="0.2">
      <c r="A28" s="2"/>
      <c r="B28" s="190" t="s">
        <v>138</v>
      </c>
      <c r="C28" s="51">
        <v>-112446000</v>
      </c>
      <c r="D28" s="51">
        <v>4911000</v>
      </c>
      <c r="E28" s="51">
        <v>2586000</v>
      </c>
      <c r="F28" s="51">
        <v>18160000</v>
      </c>
      <c r="G28" s="51">
        <v>-2235000</v>
      </c>
      <c r="H28" s="191">
        <v>-4166000</v>
      </c>
      <c r="I28" s="103"/>
      <c r="J28" s="228">
        <v>14345000</v>
      </c>
      <c r="L28" s="229">
        <v>-53554000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899999999999999" customHeight="1" x14ac:dyDescent="0.2">
      <c r="A29" s="2"/>
      <c r="B29" s="98"/>
      <c r="C29" s="95"/>
      <c r="D29" s="95"/>
      <c r="E29" s="95"/>
      <c r="F29" s="95"/>
      <c r="G29" s="95"/>
      <c r="H29" s="213"/>
      <c r="I29" s="103"/>
      <c r="J29" s="255"/>
      <c r="L29" s="25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899999999999999" customHeight="1" x14ac:dyDescent="0.2">
      <c r="A30" s="2"/>
      <c r="B30" s="186" t="s">
        <v>139</v>
      </c>
      <c r="C30" s="17">
        <v>-2918000</v>
      </c>
      <c r="D30" s="17">
        <v>-2279000</v>
      </c>
      <c r="E30" s="17">
        <v>-2112000</v>
      </c>
      <c r="F30" s="17">
        <v>-2053000</v>
      </c>
      <c r="G30" s="17">
        <v>-2470000</v>
      </c>
      <c r="H30" s="139">
        <v>-2379000</v>
      </c>
      <c r="I30" s="103"/>
      <c r="J30" s="140">
        <v>-9014000</v>
      </c>
      <c r="L30" s="141">
        <v>-11766000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899999999999999" customHeight="1" x14ac:dyDescent="0.2">
      <c r="A31" s="2"/>
      <c r="B31" s="186" t="s">
        <v>140</v>
      </c>
      <c r="C31" s="17"/>
      <c r="D31" s="17"/>
      <c r="E31" s="17"/>
      <c r="F31" s="17"/>
      <c r="G31" s="17"/>
      <c r="H31" s="139"/>
      <c r="I31" s="103"/>
      <c r="J31" s="140"/>
      <c r="L31" s="141">
        <v>368000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899999999999999" customHeight="1" x14ac:dyDescent="0.2">
      <c r="A32" s="2"/>
      <c r="B32" s="187" t="s">
        <v>141</v>
      </c>
      <c r="C32" s="22"/>
      <c r="D32" s="22">
        <v>-12060000</v>
      </c>
      <c r="E32" s="22">
        <v>-19920000</v>
      </c>
      <c r="F32" s="22">
        <v>-18892000</v>
      </c>
      <c r="G32" s="22"/>
      <c r="H32" s="127">
        <v>-68000</v>
      </c>
      <c r="I32" s="103"/>
      <c r="J32" s="128">
        <v>-38880000</v>
      </c>
      <c r="L32" s="129">
        <v>-12060000</v>
      </c>
      <c r="M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899999999999999" customHeight="1" x14ac:dyDescent="0.2">
      <c r="A33" s="2"/>
      <c r="B33" s="190" t="s">
        <v>142</v>
      </c>
      <c r="C33" s="51">
        <v>-2918000</v>
      </c>
      <c r="D33" s="51">
        <v>-14339000</v>
      </c>
      <c r="E33" s="51">
        <v>-22032000</v>
      </c>
      <c r="F33" s="51">
        <v>-20945000</v>
      </c>
      <c r="G33" s="51">
        <v>-2470000</v>
      </c>
      <c r="H33" s="191">
        <v>-2447000</v>
      </c>
      <c r="I33" s="103"/>
      <c r="J33" s="228">
        <v>-47894000</v>
      </c>
      <c r="L33" s="229">
        <v>-23458000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899999999999999" customHeight="1" x14ac:dyDescent="0.2">
      <c r="A34" s="2"/>
      <c r="B34" s="257"/>
      <c r="C34" s="258"/>
      <c r="D34" s="258"/>
      <c r="E34" s="259"/>
      <c r="F34" s="259"/>
      <c r="G34" s="259"/>
      <c r="H34" s="260"/>
      <c r="I34" s="103"/>
      <c r="J34" s="261"/>
      <c r="L34" s="26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899999999999999" customHeight="1" x14ac:dyDescent="0.2">
      <c r="A35" s="2"/>
      <c r="B35" s="230" t="s">
        <v>143</v>
      </c>
      <c r="C35" s="231">
        <v>-99048000</v>
      </c>
      <c r="D35" s="231">
        <v>-1065000</v>
      </c>
      <c r="E35" s="231">
        <v>-28011000</v>
      </c>
      <c r="F35" s="231">
        <v>-6345000</v>
      </c>
      <c r="G35" s="231">
        <v>11588000</v>
      </c>
      <c r="H35" s="232">
        <v>-9429000</v>
      </c>
      <c r="I35" s="263"/>
      <c r="J35" s="233">
        <v>-32197000</v>
      </c>
      <c r="L35" s="234">
        <v>-44317000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899999999999999" customHeight="1" x14ac:dyDescent="0.2">
      <c r="A36" s="2"/>
      <c r="B36" s="186" t="s">
        <v>144</v>
      </c>
      <c r="C36" s="17">
        <v>188314000</v>
      </c>
      <c r="D36" s="17">
        <v>89573000</v>
      </c>
      <c r="E36" s="17">
        <v>87532000</v>
      </c>
      <c r="F36" s="17">
        <v>59632000</v>
      </c>
      <c r="G36" s="17">
        <v>53182000</v>
      </c>
      <c r="H36" s="235">
        <v>64585000</v>
      </c>
      <c r="I36" s="103"/>
      <c r="J36" s="140">
        <v>87532000</v>
      </c>
      <c r="L36" s="141">
        <v>132729000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899999999999999" customHeight="1" x14ac:dyDescent="0.2">
      <c r="A37" s="2"/>
      <c r="B37" s="203" t="s">
        <v>145</v>
      </c>
      <c r="C37" s="22">
        <v>307000</v>
      </c>
      <c r="D37" s="22">
        <v>-976000</v>
      </c>
      <c r="E37" s="22">
        <v>111000</v>
      </c>
      <c r="F37" s="22">
        <v>-105000</v>
      </c>
      <c r="G37" s="22">
        <v>-185000</v>
      </c>
      <c r="H37" s="127">
        <v>757000</v>
      </c>
      <c r="I37" s="103"/>
      <c r="J37" s="128">
        <v>578000</v>
      </c>
      <c r="L37" s="129">
        <v>-880000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899999999999999" customHeight="1" x14ac:dyDescent="0.2">
      <c r="A38" s="2"/>
      <c r="B38" s="190" t="s">
        <v>117</v>
      </c>
      <c r="C38" s="51">
        <v>89573000</v>
      </c>
      <c r="D38" s="51">
        <v>87532000</v>
      </c>
      <c r="E38" s="51">
        <v>59632000</v>
      </c>
      <c r="F38" s="51">
        <v>53182000</v>
      </c>
      <c r="G38" s="51">
        <v>64585000</v>
      </c>
      <c r="H38" s="191">
        <v>55913000</v>
      </c>
      <c r="I38" s="103"/>
      <c r="J38" s="228">
        <v>55913000</v>
      </c>
      <c r="L38" s="229">
        <v>87532000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899999999999999" customHeight="1" x14ac:dyDescent="0.2">
      <c r="A39" s="2"/>
      <c r="B39" s="210"/>
      <c r="C39" s="98"/>
      <c r="D39" s="95"/>
      <c r="E39" s="95"/>
      <c r="F39" s="95"/>
      <c r="G39" s="95"/>
      <c r="H39" s="213"/>
      <c r="I39" s="103"/>
      <c r="J39" s="255"/>
      <c r="L39" s="25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899999999999999" customHeight="1" x14ac:dyDescent="0.2">
      <c r="A40" s="2"/>
      <c r="B40" s="193" t="s">
        <v>146</v>
      </c>
      <c r="D40" s="177"/>
      <c r="E40" s="177"/>
      <c r="F40" s="177"/>
      <c r="G40" s="177"/>
      <c r="H40" s="178"/>
      <c r="I40" s="103"/>
      <c r="J40" s="179"/>
      <c r="L40" s="18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899999999999999" customHeight="1" x14ac:dyDescent="0.2">
      <c r="A41" s="2"/>
      <c r="B41" s="187" t="s">
        <v>97</v>
      </c>
      <c r="C41" s="22">
        <v>235854000</v>
      </c>
      <c r="D41" s="22">
        <v>227662000</v>
      </c>
      <c r="E41" s="22">
        <v>224225000</v>
      </c>
      <c r="F41" s="22">
        <v>204941000</v>
      </c>
      <c r="G41" s="22">
        <v>205868000</v>
      </c>
      <c r="H41" s="127">
        <v>207740000</v>
      </c>
      <c r="I41" s="103"/>
      <c r="J41" s="128">
        <v>207740000</v>
      </c>
      <c r="L41" s="129">
        <v>227662000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899999999999999" customHeight="1" x14ac:dyDescent="0.2">
      <c r="A42" s="2"/>
      <c r="B42" s="205" t="s">
        <v>116</v>
      </c>
      <c r="C42" s="51">
        <v>325427000</v>
      </c>
      <c r="D42" s="51">
        <v>315194000</v>
      </c>
      <c r="E42" s="51">
        <v>283857000</v>
      </c>
      <c r="F42" s="51">
        <v>258123000</v>
      </c>
      <c r="G42" s="51">
        <v>270453000</v>
      </c>
      <c r="H42" s="191">
        <v>263653000</v>
      </c>
      <c r="I42" s="103"/>
      <c r="J42" s="228">
        <v>263653000</v>
      </c>
      <c r="L42" s="229">
        <v>315194000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899999999999999" customHeight="1" x14ac:dyDescent="0.2">
      <c r="A43" s="2"/>
      <c r="B43" s="238"/>
      <c r="C43" s="99"/>
      <c r="D43" s="99"/>
      <c r="E43" s="108"/>
      <c r="F43" s="108"/>
      <c r="G43" s="108"/>
      <c r="H43" s="215"/>
      <c r="I43" s="103"/>
      <c r="J43" s="98"/>
      <c r="L43" s="98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899999999999999" customHeight="1" x14ac:dyDescent="0.2">
      <c r="A44" s="2"/>
      <c r="E44" s="103"/>
      <c r="F44" s="103"/>
      <c r="G44" s="103"/>
      <c r="I44" s="10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899999999999999" customHeight="1" x14ac:dyDescent="0.2">
      <c r="A45" s="2"/>
      <c r="B45" s="236" t="s">
        <v>112</v>
      </c>
      <c r="E45" s="103"/>
      <c r="F45" s="103"/>
      <c r="G45" s="103"/>
      <c r="I45" s="10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899999999999999" customHeight="1" x14ac:dyDescent="0.2">
      <c r="A46" s="2"/>
      <c r="B46" s="237" t="s">
        <v>44</v>
      </c>
      <c r="E46" s="100"/>
      <c r="F46" s="100"/>
      <c r="G46" s="100"/>
      <c r="I46" s="10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899999999999999" customHeight="1" x14ac:dyDescent="0.2">
      <c r="A47" s="2"/>
      <c r="B47" s="238" t="s">
        <v>132</v>
      </c>
      <c r="C47" s="239">
        <v>16316000</v>
      </c>
      <c r="D47" s="240">
        <v>8363000</v>
      </c>
      <c r="E47" s="240">
        <v>-8565000</v>
      </c>
      <c r="F47" s="240">
        <v>-3560000</v>
      </c>
      <c r="G47" s="240">
        <v>16293000</v>
      </c>
      <c r="H47" s="241">
        <v>-2816000</v>
      </c>
      <c r="I47" s="2"/>
      <c r="J47" s="265">
        <v>1352000</v>
      </c>
      <c r="K47" s="2"/>
      <c r="L47" s="266">
        <v>32695000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899999999999999" customHeight="1" x14ac:dyDescent="0.2">
      <c r="A48" s="2"/>
      <c r="B48" s="2" t="s">
        <v>133</v>
      </c>
      <c r="C48" s="202"/>
      <c r="D48" s="17"/>
      <c r="E48" s="17"/>
      <c r="F48" s="17"/>
      <c r="G48" s="17"/>
      <c r="H48" s="139"/>
      <c r="I48" s="2"/>
      <c r="J48" s="140"/>
      <c r="K48" s="2"/>
      <c r="L48" s="14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899999999999999" customHeight="1" x14ac:dyDescent="0.2">
      <c r="A49" s="2"/>
      <c r="B49" s="20" t="s">
        <v>134</v>
      </c>
      <c r="C49" s="204">
        <v>-4337000</v>
      </c>
      <c r="D49" s="22">
        <v>-3281000</v>
      </c>
      <c r="E49" s="22">
        <v>-851000</v>
      </c>
      <c r="F49" s="22">
        <v>-1123000</v>
      </c>
      <c r="G49" s="22">
        <v>-1309000</v>
      </c>
      <c r="H49" s="127">
        <v>-2293000</v>
      </c>
      <c r="I49" s="2"/>
      <c r="J49" s="128">
        <v>-5576000</v>
      </c>
      <c r="K49" s="2"/>
      <c r="L49" s="129">
        <v>-11857000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899999999999999" customHeight="1" x14ac:dyDescent="0.2">
      <c r="B50" s="188" t="s">
        <v>44</v>
      </c>
      <c r="C50" s="32">
        <v>11979000</v>
      </c>
      <c r="D50" s="32">
        <v>5082000</v>
      </c>
      <c r="E50" s="32">
        <v>-9416000</v>
      </c>
      <c r="F50" s="32">
        <v>-4683000</v>
      </c>
      <c r="G50" s="32">
        <v>14984000</v>
      </c>
      <c r="H50" s="130">
        <v>-5109000</v>
      </c>
      <c r="J50" s="131">
        <v>-4224000</v>
      </c>
      <c r="K50" s="2"/>
      <c r="L50" s="132">
        <v>20838000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899999999999999" customHeight="1" x14ac:dyDescent="0.2">
      <c r="B51" s="1" t="s">
        <v>147</v>
      </c>
      <c r="C51" s="242">
        <v>8.31216953245347E-2</v>
      </c>
      <c r="D51" s="242">
        <v>3.5444521164187198E-2</v>
      </c>
      <c r="E51" s="242">
        <v>-6.7602397961015206E-2</v>
      </c>
      <c r="F51" s="242">
        <v>-3.07729713035307E-2</v>
      </c>
      <c r="G51" s="242">
        <v>0.10651198828538699</v>
      </c>
      <c r="H51" s="243">
        <v>-3.5918418999008703E-2</v>
      </c>
      <c r="J51" s="244">
        <v>-7.3539908980434603E-3</v>
      </c>
      <c r="K51" s="36"/>
      <c r="L51" s="245">
        <v>3.5635132361994698E-2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899999999999999" customHeight="1" x14ac:dyDescent="0.2">
      <c r="B52" s="287" t="s">
        <v>148</v>
      </c>
      <c r="C52" s="246">
        <v>944000</v>
      </c>
      <c r="D52" s="246">
        <v>399000</v>
      </c>
      <c r="E52" s="246"/>
      <c r="F52" s="246"/>
      <c r="G52" s="246"/>
      <c r="H52" s="247"/>
      <c r="I52" s="2"/>
      <c r="J52" s="248"/>
      <c r="K52" s="87"/>
      <c r="L52" s="249">
        <v>11178000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899999999999999" customHeight="1" x14ac:dyDescent="0.2">
      <c r="B53" s="188" t="s">
        <v>149</v>
      </c>
      <c r="C53" s="32">
        <v>12923000</v>
      </c>
      <c r="D53" s="32">
        <v>5481000</v>
      </c>
      <c r="E53" s="32">
        <v>-9416000</v>
      </c>
      <c r="F53" s="32">
        <v>-4683000</v>
      </c>
      <c r="G53" s="32">
        <v>14984000</v>
      </c>
      <c r="H53" s="130">
        <v>-5109000</v>
      </c>
      <c r="J53" s="131">
        <v>-4224000</v>
      </c>
      <c r="K53" s="2"/>
      <c r="L53" s="132">
        <v>32016000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899999999999999" customHeight="1" x14ac:dyDescent="0.2">
      <c r="B54" s="200" t="s">
        <v>147</v>
      </c>
      <c r="C54" s="250">
        <v>8.9672065170628798E-2</v>
      </c>
      <c r="D54" s="250">
        <v>3.82273554704664E-2</v>
      </c>
      <c r="E54" s="250">
        <v>-6.7602397961015206E-2</v>
      </c>
      <c r="F54" s="250">
        <v>-3.07729713035307E-2</v>
      </c>
      <c r="G54" s="250">
        <v>0.10651198828538699</v>
      </c>
      <c r="H54" s="251">
        <v>-3.5918418999008703E-2</v>
      </c>
      <c r="J54" s="252">
        <v>-7.3539908980434603E-3</v>
      </c>
      <c r="K54" s="36"/>
      <c r="L54" s="253">
        <v>5.4750666940283202E-2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899999999999999" customHeight="1" x14ac:dyDescent="0.2">
      <c r="B55" s="295" t="s">
        <v>150</v>
      </c>
      <c r="C55" s="295"/>
      <c r="D55" s="295"/>
      <c r="E55" s="295"/>
      <c r="F55" s="295"/>
      <c r="G55" s="295"/>
      <c r="H55" s="295"/>
      <c r="J55" s="98"/>
      <c r="L55" s="98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899999999999999" customHeight="1" x14ac:dyDescent="0.2"/>
  </sheetData>
  <mergeCells count="2">
    <mergeCell ref="B2:F2"/>
    <mergeCell ref="B55:H55"/>
  </mergeCells>
  <pageMargins left="0.75" right="0.75" top="1" bottom="1" header="0.5" footer="0.5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91"/>
  <sheetViews>
    <sheetView showGridLines="0" showRuler="0" workbookViewId="0"/>
  </sheetViews>
  <sheetFormatPr defaultColWidth="13.28515625" defaultRowHeight="12.75" x14ac:dyDescent="0.2"/>
  <cols>
    <col min="2" max="2" width="64.5703125" customWidth="1"/>
    <col min="9" max="9" width="0.7109375" customWidth="1"/>
    <col min="11" max="11" width="0.7109375" customWidth="1"/>
  </cols>
  <sheetData>
    <row r="1" spans="2:14" ht="16.899999999999999" customHeight="1" x14ac:dyDescent="0.2"/>
    <row r="2" spans="2:14" ht="23.25" customHeight="1" x14ac:dyDescent="0.3">
      <c r="B2" s="290" t="s">
        <v>151</v>
      </c>
      <c r="C2" s="290"/>
      <c r="D2" s="290"/>
    </row>
    <row r="3" spans="2:14" ht="16.899999999999999" customHeight="1" x14ac:dyDescent="0.2">
      <c r="B3" s="4" t="str">
        <f>'1. Key figures table'!$B$3</f>
        <v>Fourth quarter and full year 2024 results</v>
      </c>
    </row>
    <row r="4" spans="2:14" ht="16.899999999999999" customHeight="1" thickBot="1" x14ac:dyDescent="0.25"/>
    <row r="5" spans="2:14" ht="16.899999999999999" customHeight="1" thickBot="1" x14ac:dyDescent="0.25">
      <c r="B5" s="264" t="s">
        <v>30</v>
      </c>
      <c r="C5" s="8" t="s">
        <v>55</v>
      </c>
      <c r="D5" s="8" t="s">
        <v>5</v>
      </c>
      <c r="E5" s="8" t="s">
        <v>56</v>
      </c>
      <c r="F5" s="8" t="s">
        <v>57</v>
      </c>
      <c r="G5" s="8" t="s">
        <v>58</v>
      </c>
      <c r="H5" s="110" t="s">
        <v>4</v>
      </c>
      <c r="J5" s="111" t="s">
        <v>7</v>
      </c>
      <c r="L5" s="112" t="s">
        <v>8</v>
      </c>
      <c r="M5" s="104"/>
      <c r="N5" s="104"/>
    </row>
    <row r="6" spans="2:14" ht="16.899999999999999" customHeight="1" x14ac:dyDescent="0.2">
      <c r="B6" s="214" t="s">
        <v>152</v>
      </c>
      <c r="C6" s="240">
        <f>'2. Cons Stat of Income'!C11</f>
        <v>144114000</v>
      </c>
      <c r="D6" s="240">
        <f>'2. Cons Stat of Income'!D11</f>
        <v>143379000</v>
      </c>
      <c r="E6" s="240">
        <f>'2. Cons Stat of Income'!E11</f>
        <v>139285000</v>
      </c>
      <c r="F6" s="240">
        <f>'2. Cons Stat of Income'!F11</f>
        <v>152179000</v>
      </c>
      <c r="G6" s="240">
        <f>'2. Cons Stat of Income'!G11</f>
        <v>140679000</v>
      </c>
      <c r="H6" s="241">
        <f>'2. Cons Stat of Income'!H11</f>
        <v>142239000</v>
      </c>
      <c r="J6" s="265">
        <f>'2. Cons Stat of Income'!J11</f>
        <v>574382000</v>
      </c>
      <c r="L6" s="266">
        <f>'2. Cons Stat of Income'!L11</f>
        <v>584760000</v>
      </c>
      <c r="M6" s="284"/>
      <c r="N6" s="284"/>
    </row>
    <row r="7" spans="2:14" ht="16.899999999999999" customHeight="1" x14ac:dyDescent="0.2">
      <c r="B7" s="1" t="s">
        <v>50</v>
      </c>
      <c r="C7" s="267">
        <f>'2. Cons Stat of Income'!C7</f>
        <v>82476000</v>
      </c>
      <c r="D7" s="267">
        <f>'2. Cons Stat of Income'!D7</f>
        <v>87806000</v>
      </c>
      <c r="E7" s="267">
        <f>'2. Cons Stat of Income'!E7</f>
        <v>83257000</v>
      </c>
      <c r="F7" s="267">
        <f>'2. Cons Stat of Income'!F7</f>
        <v>87337000</v>
      </c>
      <c r="G7" s="267">
        <f>'2. Cons Stat of Income'!G7</f>
        <v>78057000</v>
      </c>
      <c r="H7" s="139">
        <f>'2. Cons Stat of Income'!H7</f>
        <v>79342000</v>
      </c>
      <c r="J7" s="140">
        <f>'2. Cons Stat of Income'!J7</f>
        <v>327993000</v>
      </c>
      <c r="L7" s="141">
        <f>'2. Cons Stat of Income'!L7</f>
        <v>342300000</v>
      </c>
      <c r="M7" s="2"/>
      <c r="N7" s="2"/>
    </row>
    <row r="8" spans="2:14" ht="16.899999999999999" customHeight="1" x14ac:dyDescent="0.2">
      <c r="B8" s="1" t="s">
        <v>51</v>
      </c>
      <c r="C8" s="267">
        <f>'2. Cons Stat of Income'!C8</f>
        <v>36760000</v>
      </c>
      <c r="D8" s="267">
        <f>'2. Cons Stat of Income'!D8</f>
        <v>37403000</v>
      </c>
      <c r="E8" s="267">
        <f>'2. Cons Stat of Income'!E8</f>
        <v>35345000</v>
      </c>
      <c r="F8" s="267">
        <f>'2. Cons Stat of Income'!F8</f>
        <v>41402000</v>
      </c>
      <c r="G8" s="267">
        <f>'2. Cons Stat of Income'!G8</f>
        <v>41716000</v>
      </c>
      <c r="H8" s="139">
        <f>'2. Cons Stat of Income'!H8</f>
        <v>42907000</v>
      </c>
      <c r="J8" s="140">
        <f>'2. Cons Stat of Income'!J8</f>
        <v>161370000</v>
      </c>
      <c r="L8" s="141">
        <f>'2. Cons Stat of Income'!L8</f>
        <v>148364000</v>
      </c>
      <c r="M8" s="2"/>
      <c r="N8" s="2"/>
    </row>
    <row r="9" spans="2:14" ht="16.899999999999999" customHeight="1" x14ac:dyDescent="0.2">
      <c r="B9" s="1" t="s">
        <v>12</v>
      </c>
      <c r="C9" s="267">
        <f>'2. Cons Stat of Income'!C10</f>
        <v>24878000</v>
      </c>
      <c r="D9" s="267">
        <f>'2. Cons Stat of Income'!D10</f>
        <v>18170000</v>
      </c>
      <c r="E9" s="267">
        <f>'2. Cons Stat of Income'!E10</f>
        <v>20683000</v>
      </c>
      <c r="F9" s="267">
        <f>'2. Cons Stat of Income'!F10</f>
        <v>23440000</v>
      </c>
      <c r="G9" s="267">
        <f>'2. Cons Stat of Income'!G10</f>
        <v>20906000</v>
      </c>
      <c r="H9" s="139">
        <f>'2. Cons Stat of Income'!H10</f>
        <v>19990000</v>
      </c>
      <c r="J9" s="140">
        <f>'2. Cons Stat of Income'!J10</f>
        <v>85019000</v>
      </c>
      <c r="L9" s="141">
        <f>'2. Cons Stat of Income'!L10</f>
        <v>94096000</v>
      </c>
      <c r="M9" s="2"/>
      <c r="N9" s="2"/>
    </row>
    <row r="10" spans="2:14" ht="6.6" customHeight="1" x14ac:dyDescent="0.2">
      <c r="C10" s="20"/>
      <c r="G10" s="20"/>
      <c r="H10" s="174"/>
      <c r="J10" s="273"/>
      <c r="L10" s="274"/>
      <c r="M10" s="2"/>
      <c r="N10" s="2"/>
    </row>
    <row r="11" spans="2:14" ht="16.899999999999999" customHeight="1" x14ac:dyDescent="0.2">
      <c r="B11" s="188" t="s">
        <v>153</v>
      </c>
      <c r="C11" s="268">
        <f t="shared" ref="C11:H11" si="0">SUM(C12:C14)</f>
        <v>3133000</v>
      </c>
      <c r="D11" s="207">
        <f t="shared" si="0"/>
        <v>-7637000</v>
      </c>
      <c r="E11" s="207">
        <f t="shared" si="0"/>
        <v>5639000</v>
      </c>
      <c r="F11" s="207">
        <f t="shared" si="0"/>
        <v>2284000</v>
      </c>
      <c r="G11" s="268">
        <f t="shared" si="0"/>
        <v>-5012000</v>
      </c>
      <c r="H11" s="130">
        <f t="shared" si="0"/>
        <v>4980000</v>
      </c>
      <c r="J11" s="269">
        <f>SUM(J12:J14)</f>
        <v>7891000</v>
      </c>
      <c r="L11" s="270">
        <f>SUM(L12:L14)</f>
        <v>-1899000</v>
      </c>
      <c r="M11" s="87"/>
      <c r="N11" s="87"/>
    </row>
    <row r="12" spans="2:14" ht="16.899999999999999" customHeight="1" x14ac:dyDescent="0.2">
      <c r="B12" s="1" t="s">
        <v>50</v>
      </c>
      <c r="C12" s="202">
        <f>'3. Cons Balance Sheet'!D57-'3. Cons Balance Sheet'!C57</f>
        <v>2956000</v>
      </c>
      <c r="D12" s="202">
        <f>'3. Cons Balance Sheet'!E57-'3. Cons Balance Sheet'!D57</f>
        <v>-4533000</v>
      </c>
      <c r="E12" s="202">
        <f>'3. Cons Balance Sheet'!F57-'3. Cons Balance Sheet'!E57</f>
        <v>-4237000</v>
      </c>
      <c r="F12" s="202">
        <f>'3. Cons Balance Sheet'!G57-'3. Cons Balance Sheet'!F57</f>
        <v>1662000</v>
      </c>
      <c r="G12" s="267">
        <f>'3. Cons Balance Sheet'!H57-'3. Cons Balance Sheet'!G57</f>
        <v>-8567000</v>
      </c>
      <c r="H12" s="139">
        <f>'3. Cons Balance Sheet'!I57-'3. Cons Balance Sheet'!H57</f>
        <v>8889000</v>
      </c>
      <c r="J12" s="140">
        <f>'3. Cons Balance Sheet'!I57-'3. Cons Balance Sheet'!E57</f>
        <v>-2253000</v>
      </c>
      <c r="L12" s="141">
        <v>550000</v>
      </c>
      <c r="M12" s="2"/>
      <c r="N12" s="2"/>
    </row>
    <row r="13" spans="2:14" ht="16.899999999999999" customHeight="1" x14ac:dyDescent="0.2">
      <c r="B13" s="1" t="s">
        <v>51</v>
      </c>
      <c r="C13" s="202">
        <f>'3. Cons Balance Sheet'!D58-'3. Cons Balance Sheet'!C58</f>
        <v>-1277000</v>
      </c>
      <c r="D13" s="202">
        <f>'3. Cons Balance Sheet'!E58-'3. Cons Balance Sheet'!D58</f>
        <v>-2048000</v>
      </c>
      <c r="E13" s="202">
        <f>'3. Cons Balance Sheet'!F58-'3. Cons Balance Sheet'!E58</f>
        <v>10768000</v>
      </c>
      <c r="F13" s="202">
        <f>'3. Cons Balance Sheet'!G58-'3. Cons Balance Sheet'!F58</f>
        <v>-499000</v>
      </c>
      <c r="G13" s="267">
        <f>'3. Cons Balance Sheet'!H58-'3. Cons Balance Sheet'!G58</f>
        <v>2018000</v>
      </c>
      <c r="H13" s="139">
        <f>'3. Cons Balance Sheet'!I58-'3. Cons Balance Sheet'!H58</f>
        <v>-3306000</v>
      </c>
      <c r="J13" s="140">
        <f>'3. Cons Balance Sheet'!I58-'3. Cons Balance Sheet'!E58</f>
        <v>8981000</v>
      </c>
      <c r="L13" s="141">
        <v>-1393000</v>
      </c>
      <c r="M13" s="2"/>
      <c r="N13" s="2"/>
    </row>
    <row r="14" spans="2:14" ht="16.899999999999999" customHeight="1" x14ac:dyDescent="0.2">
      <c r="B14" s="1" t="s">
        <v>12</v>
      </c>
      <c r="C14" s="202">
        <f>'3. Cons Balance Sheet'!D59-'3. Cons Balance Sheet'!C59</f>
        <v>1454000</v>
      </c>
      <c r="D14" s="202">
        <f>'3. Cons Balance Sheet'!E59-'3. Cons Balance Sheet'!D59</f>
        <v>-1056000</v>
      </c>
      <c r="E14" s="202">
        <f>'3. Cons Balance Sheet'!F59-'3. Cons Balance Sheet'!E59</f>
        <v>-892000</v>
      </c>
      <c r="F14" s="202">
        <f>'3. Cons Balance Sheet'!G59-'3. Cons Balance Sheet'!F59</f>
        <v>1121000</v>
      </c>
      <c r="G14" s="267">
        <f>'3. Cons Balance Sheet'!H59-'3. Cons Balance Sheet'!G59</f>
        <v>1537000</v>
      </c>
      <c r="H14" s="139">
        <f>'3. Cons Balance Sheet'!I59-'3. Cons Balance Sheet'!H59</f>
        <v>-603000</v>
      </c>
      <c r="J14" s="140">
        <f>'3. Cons Balance Sheet'!I59-'3. Cons Balance Sheet'!E59</f>
        <v>1163000</v>
      </c>
      <c r="L14" s="141">
        <v>-1056000</v>
      </c>
      <c r="M14" s="2"/>
      <c r="N14" s="2"/>
    </row>
    <row r="15" spans="2:14" ht="6.6" customHeight="1" x14ac:dyDescent="0.2">
      <c r="C15" s="20"/>
      <c r="G15" s="20"/>
      <c r="H15" s="174"/>
      <c r="J15" s="273"/>
      <c r="L15" s="274"/>
      <c r="M15" s="2"/>
      <c r="N15" s="2"/>
    </row>
    <row r="16" spans="2:14" ht="16.899999999999999" customHeight="1" x14ac:dyDescent="0.2">
      <c r="B16" s="188" t="s">
        <v>154</v>
      </c>
      <c r="C16" s="268">
        <f t="shared" ref="C16:H16" si="1">C11+C6</f>
        <v>147247000</v>
      </c>
      <c r="D16" s="207">
        <f t="shared" si="1"/>
        <v>135742000</v>
      </c>
      <c r="E16" s="207">
        <f t="shared" si="1"/>
        <v>144924000</v>
      </c>
      <c r="F16" s="207">
        <f t="shared" si="1"/>
        <v>154463000</v>
      </c>
      <c r="G16" s="268">
        <f t="shared" si="1"/>
        <v>135667000</v>
      </c>
      <c r="H16" s="130">
        <f t="shared" si="1"/>
        <v>147219000</v>
      </c>
      <c r="J16" s="269">
        <f>J11+J6</f>
        <v>582273000</v>
      </c>
      <c r="L16" s="270">
        <f>L11+L6</f>
        <v>582861000</v>
      </c>
      <c r="M16" s="87"/>
      <c r="N16" s="87"/>
    </row>
    <row r="17" spans="2:14" ht="16.899999999999999" customHeight="1" x14ac:dyDescent="0.2">
      <c r="B17" s="1" t="s">
        <v>50</v>
      </c>
      <c r="C17" s="267">
        <f t="shared" ref="C17:H19" si="2">C7+C12</f>
        <v>85432000</v>
      </c>
      <c r="D17" s="202">
        <f t="shared" si="2"/>
        <v>83273000</v>
      </c>
      <c r="E17" s="202">
        <f t="shared" si="2"/>
        <v>79020000</v>
      </c>
      <c r="F17" s="202">
        <f t="shared" si="2"/>
        <v>88999000</v>
      </c>
      <c r="G17" s="202">
        <f t="shared" si="2"/>
        <v>69490000</v>
      </c>
      <c r="H17" s="139">
        <f t="shared" si="2"/>
        <v>88231000</v>
      </c>
      <c r="J17" s="140">
        <f>J7+J12</f>
        <v>325740000</v>
      </c>
      <c r="L17" s="141">
        <f>L7+L12</f>
        <v>342850000</v>
      </c>
    </row>
    <row r="18" spans="2:14" ht="16.899999999999999" customHeight="1" x14ac:dyDescent="0.2">
      <c r="B18" s="1" t="s">
        <v>51</v>
      </c>
      <c r="C18" s="267">
        <f t="shared" si="2"/>
        <v>35483000</v>
      </c>
      <c r="D18" s="202">
        <f t="shared" si="2"/>
        <v>35355000</v>
      </c>
      <c r="E18" s="202">
        <f t="shared" si="2"/>
        <v>46113000</v>
      </c>
      <c r="F18" s="202">
        <f t="shared" si="2"/>
        <v>40903000</v>
      </c>
      <c r="G18" s="202">
        <f t="shared" si="2"/>
        <v>43734000</v>
      </c>
      <c r="H18" s="139">
        <f t="shared" si="2"/>
        <v>39601000</v>
      </c>
      <c r="J18" s="140">
        <f>J8+J13</f>
        <v>170351000</v>
      </c>
      <c r="L18" s="141">
        <f>L8+L13</f>
        <v>146971000</v>
      </c>
    </row>
    <row r="19" spans="2:14" ht="16.899999999999999" customHeight="1" x14ac:dyDescent="0.2">
      <c r="B19" s="1" t="s">
        <v>12</v>
      </c>
      <c r="C19" s="267">
        <f t="shared" si="2"/>
        <v>26332000</v>
      </c>
      <c r="D19" s="202">
        <f t="shared" si="2"/>
        <v>17114000</v>
      </c>
      <c r="E19" s="202">
        <f t="shared" si="2"/>
        <v>19791000</v>
      </c>
      <c r="F19" s="202">
        <f t="shared" si="2"/>
        <v>24561000</v>
      </c>
      <c r="G19" s="202">
        <f t="shared" si="2"/>
        <v>22443000</v>
      </c>
      <c r="H19" s="139">
        <f t="shared" si="2"/>
        <v>19387000</v>
      </c>
      <c r="J19" s="140">
        <f>J9+J14</f>
        <v>86182000</v>
      </c>
      <c r="L19" s="141">
        <f>L9+L14</f>
        <v>93040000</v>
      </c>
    </row>
    <row r="20" spans="2:14" ht="6.6" customHeight="1" x14ac:dyDescent="0.2">
      <c r="C20" s="2"/>
      <c r="H20" s="178"/>
      <c r="J20" s="179"/>
      <c r="L20" s="180"/>
    </row>
    <row r="21" spans="2:14" ht="16.899999999999999" customHeight="1" x14ac:dyDescent="0.2">
      <c r="B21" s="1" t="s">
        <v>59</v>
      </c>
      <c r="C21" s="267">
        <f>'2. Cons Stat of Income'!C12</f>
        <v>25175000</v>
      </c>
      <c r="D21" s="202">
        <f>'2. Cons Stat of Income'!D12</f>
        <v>16511000</v>
      </c>
      <c r="E21" s="202">
        <f>'2. Cons Stat of Income'!E12</f>
        <v>18954000</v>
      </c>
      <c r="F21" s="202">
        <f>'2. Cons Stat of Income'!F12</f>
        <v>31132000</v>
      </c>
      <c r="G21" s="202">
        <f>'2. Cons Stat of Income'!G12</f>
        <v>18905000</v>
      </c>
      <c r="H21" s="139">
        <f>'2. Cons Stat of Income'!H12</f>
        <v>17885000</v>
      </c>
      <c r="J21" s="140">
        <f>'2. Cons Stat of Income'!J12</f>
        <v>86876000</v>
      </c>
      <c r="L21" s="141">
        <f>'2. Cons Stat of Income'!L12</f>
        <v>88992000</v>
      </c>
    </row>
    <row r="22" spans="2:14" ht="6.6" customHeight="1" x14ac:dyDescent="0.2">
      <c r="C22" s="20"/>
      <c r="H22" s="285"/>
      <c r="J22" s="273"/>
      <c r="L22" s="274"/>
    </row>
    <row r="23" spans="2:14" ht="16.899999999999999" customHeight="1" x14ac:dyDescent="0.2">
      <c r="B23" s="188" t="s">
        <v>155</v>
      </c>
      <c r="C23" s="268">
        <f t="shared" ref="C23:H23" si="3">C16-C21</f>
        <v>122072000</v>
      </c>
      <c r="D23" s="207">
        <f t="shared" si="3"/>
        <v>119231000</v>
      </c>
      <c r="E23" s="207">
        <f t="shared" si="3"/>
        <v>125970000</v>
      </c>
      <c r="F23" s="207">
        <f t="shared" si="3"/>
        <v>123331000</v>
      </c>
      <c r="G23" s="207">
        <f t="shared" si="3"/>
        <v>116762000</v>
      </c>
      <c r="H23" s="130">
        <f t="shared" si="3"/>
        <v>129334000</v>
      </c>
      <c r="J23" s="271">
        <f>J16-J21</f>
        <v>495397000</v>
      </c>
      <c r="L23" s="272">
        <f>L16-L21</f>
        <v>493869000</v>
      </c>
    </row>
    <row r="24" spans="2:14" ht="6.6" customHeight="1" x14ac:dyDescent="0.2">
      <c r="C24" s="20"/>
      <c r="H24" s="174"/>
      <c r="J24" s="273"/>
      <c r="L24" s="274"/>
    </row>
    <row r="25" spans="2:14" ht="16.899999999999999" customHeight="1" x14ac:dyDescent="0.2">
      <c r="B25" s="188" t="s">
        <v>156</v>
      </c>
      <c r="C25" s="268">
        <f t="shared" ref="C25:H25" si="4">SUM(C26:C28)</f>
        <v>125095000</v>
      </c>
      <c r="D25" s="207">
        <f t="shared" si="4"/>
        <v>132697000</v>
      </c>
      <c r="E25" s="207">
        <f t="shared" si="4"/>
        <v>119303000</v>
      </c>
      <c r="F25" s="207">
        <f t="shared" si="4"/>
        <v>120551000</v>
      </c>
      <c r="G25" s="207">
        <f t="shared" si="4"/>
        <v>120807000</v>
      </c>
      <c r="H25" s="130">
        <f t="shared" si="4"/>
        <v>126172000</v>
      </c>
      <c r="J25" s="269">
        <f>SUM(J26:J28)</f>
        <v>486833000</v>
      </c>
      <c r="L25" s="270">
        <f>SUM(L26:L28)</f>
        <v>495783000</v>
      </c>
    </row>
    <row r="26" spans="2:14" ht="16.899999999999999" customHeight="1" x14ac:dyDescent="0.2">
      <c r="B26" s="1" t="s">
        <v>157</v>
      </c>
      <c r="C26" s="267">
        <f>'2. Cons Stat of Income'!C20-'4. Cons Stat of CF'!C8</f>
        <v>117840000</v>
      </c>
      <c r="D26" s="202">
        <f>'2. Cons Stat of Income'!D20-'4. Cons Stat of CF'!D8</f>
        <v>127137000</v>
      </c>
      <c r="E26" s="202">
        <f>'2. Cons Stat of Income'!E20-'4. Cons Stat of CF'!E8</f>
        <v>116340000</v>
      </c>
      <c r="F26" s="202">
        <f>'2. Cons Stat of Income'!F20-'4. Cons Stat of CF'!F8</f>
        <v>117375000</v>
      </c>
      <c r="G26" s="202">
        <f>'2. Cons Stat of Income'!G20-'4. Cons Stat of CF'!G8</f>
        <v>117028000</v>
      </c>
      <c r="H26" s="139">
        <f>'2. Cons Stat of Income'!H20-'4. Cons Stat of CF'!H8</f>
        <v>121500000</v>
      </c>
      <c r="J26" s="140">
        <f>'2. Cons Stat of Income'!J20-'4. Cons Stat of CF'!J8</f>
        <v>472243000</v>
      </c>
      <c r="L26" s="141">
        <f>'2. Cons Stat of Income'!L20-'4. Cons Stat of CF'!L8</f>
        <v>472160000</v>
      </c>
    </row>
    <row r="27" spans="2:14" ht="16.899999999999999" customHeight="1" x14ac:dyDescent="0.2">
      <c r="B27" s="1" t="s">
        <v>158</v>
      </c>
      <c r="C27" s="267">
        <f>-('4. Cons Stat of CF'!C23+'4. Cons Stat of CF'!C24)</f>
        <v>4337000</v>
      </c>
      <c r="D27" s="202">
        <f>-('4. Cons Stat of CF'!D23+'4. Cons Stat of CF'!D24)</f>
        <v>3281000</v>
      </c>
      <c r="E27" s="202">
        <f>-('4. Cons Stat of CF'!E23+'4. Cons Stat of CF'!E24)</f>
        <v>851000</v>
      </c>
      <c r="F27" s="202">
        <f>-('4. Cons Stat of CF'!F23+'4. Cons Stat of CF'!F24)</f>
        <v>1123000</v>
      </c>
      <c r="G27" s="202">
        <f>-('4. Cons Stat of CF'!G23+'4. Cons Stat of CF'!G24)</f>
        <v>1309000</v>
      </c>
      <c r="H27" s="139">
        <f>-('4. Cons Stat of CF'!H23+'4. Cons Stat of CF'!H24)</f>
        <v>2293000</v>
      </c>
      <c r="J27" s="140">
        <f>-('4. Cons Stat of CF'!J23+'4. Cons Stat of CF'!J24)</f>
        <v>5576000</v>
      </c>
      <c r="L27" s="141">
        <f>-('4. Cons Stat of CF'!L23+'4. Cons Stat of CF'!L24)</f>
        <v>11857000</v>
      </c>
    </row>
    <row r="28" spans="2:14" ht="16.899999999999999" customHeight="1" x14ac:dyDescent="0.2">
      <c r="B28" s="1" t="s">
        <v>45</v>
      </c>
      <c r="C28" s="267">
        <f>-'4. Cons Stat of CF'!C30</f>
        <v>2918000</v>
      </c>
      <c r="D28" s="202">
        <f>-'4. Cons Stat of CF'!D30</f>
        <v>2279000</v>
      </c>
      <c r="E28" s="202">
        <f>-'4. Cons Stat of CF'!E30</f>
        <v>2112000</v>
      </c>
      <c r="F28" s="202">
        <f>-'4. Cons Stat of CF'!F30</f>
        <v>2053000</v>
      </c>
      <c r="G28" s="202">
        <f>-'4. Cons Stat of CF'!G30</f>
        <v>2470000</v>
      </c>
      <c r="H28" s="139">
        <f>-'4. Cons Stat of CF'!H30</f>
        <v>2379000</v>
      </c>
      <c r="J28" s="140">
        <f>-'4. Cons Stat of CF'!J30</f>
        <v>9014000</v>
      </c>
      <c r="L28" s="141">
        <f>-'4. Cons Stat of CF'!L30</f>
        <v>11766000</v>
      </c>
    </row>
    <row r="29" spans="2:14" ht="6.6" customHeight="1" x14ac:dyDescent="0.2">
      <c r="C29" s="20"/>
      <c r="H29" s="285"/>
      <c r="J29" s="273"/>
      <c r="L29" s="274"/>
    </row>
    <row r="30" spans="2:14" ht="16.899999999999999" customHeight="1" thickBot="1" x14ac:dyDescent="0.25">
      <c r="B30" s="205" t="s">
        <v>159</v>
      </c>
      <c r="C30" s="275">
        <f t="shared" ref="C30:H30" si="5">C23-C25</f>
        <v>-3023000</v>
      </c>
      <c r="D30" s="206">
        <f t="shared" si="5"/>
        <v>-13466000</v>
      </c>
      <c r="E30" s="206">
        <f t="shared" si="5"/>
        <v>6667000</v>
      </c>
      <c r="F30" s="206">
        <f t="shared" si="5"/>
        <v>2780000</v>
      </c>
      <c r="G30" s="206">
        <f t="shared" si="5"/>
        <v>-4045000</v>
      </c>
      <c r="H30" s="191">
        <f t="shared" si="5"/>
        <v>3162000</v>
      </c>
      <c r="J30" s="276">
        <f>J23-J25</f>
        <v>8564000</v>
      </c>
      <c r="L30" s="277">
        <f>L23-L25</f>
        <v>-1914000</v>
      </c>
    </row>
    <row r="31" spans="2:14" ht="16.899999999999999" customHeight="1" x14ac:dyDescent="0.2">
      <c r="B31" s="98"/>
      <c r="C31" s="47"/>
      <c r="D31" s="98"/>
      <c r="E31" s="98"/>
      <c r="F31" s="98"/>
      <c r="G31" s="47"/>
      <c r="H31" s="215"/>
      <c r="J31" s="182"/>
      <c r="L31" s="182"/>
      <c r="M31" s="2"/>
      <c r="N31" s="2"/>
    </row>
    <row r="32" spans="2:14" ht="16.899999999999999" customHeight="1" x14ac:dyDescent="0.2">
      <c r="C32" s="2"/>
      <c r="G32" s="2"/>
      <c r="M32" s="2"/>
      <c r="N32" s="2"/>
    </row>
    <row r="33" spans="2:14" ht="16.899999999999999" customHeight="1" x14ac:dyDescent="0.2">
      <c r="B33" s="198" t="s">
        <v>160</v>
      </c>
      <c r="C33" s="2"/>
      <c r="G33" s="2"/>
      <c r="M33" s="2"/>
      <c r="N33" s="2"/>
    </row>
    <row r="34" spans="2:14" ht="16.899999999999999" customHeight="1" thickBot="1" x14ac:dyDescent="0.25">
      <c r="B34" s="199" t="s">
        <v>161</v>
      </c>
      <c r="C34" s="5"/>
      <c r="G34" s="5"/>
      <c r="M34" s="87"/>
      <c r="N34" s="87"/>
    </row>
    <row r="35" spans="2:14" ht="16.899999999999999" customHeight="1" x14ac:dyDescent="0.2">
      <c r="B35" s="98" t="s">
        <v>162</v>
      </c>
      <c r="C35" s="278">
        <f>SUM('4. Cons Stat of CF'!C13:C15)-C11</f>
        <v>7971000</v>
      </c>
      <c r="D35" s="201">
        <f>SUM('4. Cons Stat of CF'!D13:D15)-D11</f>
        <v>15597000</v>
      </c>
      <c r="E35" s="201">
        <f>SUM('4. Cons Stat of CF'!E13:E15)-E11</f>
        <v>-21452000</v>
      </c>
      <c r="F35" s="201">
        <f>SUM('4. Cons Stat of CF'!F13:F15)-F11</f>
        <v>-13211000</v>
      </c>
      <c r="G35" s="278">
        <f>SUM('4. Cons Stat of CF'!G13:G15)-G11</f>
        <v>13303000</v>
      </c>
      <c r="H35" s="114">
        <f>SUM('4. Cons Stat of CF'!H13:H15)-H11</f>
        <v>-7071000</v>
      </c>
      <c r="J35" s="224">
        <f>SUM('4. Cons Stat of CF'!J13:J15)-J11</f>
        <v>-28431000</v>
      </c>
      <c r="L35" s="225">
        <f>SUM('4. Cons Stat of CF'!L13:L15)-L11</f>
        <v>5224000</v>
      </c>
      <c r="M35" s="2"/>
      <c r="N35" s="2"/>
    </row>
    <row r="36" spans="2:14" ht="16.899999999999999" customHeight="1" x14ac:dyDescent="0.2">
      <c r="B36" s="1" t="s">
        <v>163</v>
      </c>
      <c r="C36" s="267">
        <f>SUM('4. Cons Stat of CF'!C18:C20)</f>
        <v>60000</v>
      </c>
      <c r="D36" s="202">
        <f>SUM('4. Cons Stat of CF'!D18:D20)</f>
        <v>147000</v>
      </c>
      <c r="E36" s="202">
        <f>SUM('4. Cons Stat of CF'!E18:E20)</f>
        <v>-41000</v>
      </c>
      <c r="F36" s="202">
        <f>SUM('4. Cons Stat of CF'!F18:F20)</f>
        <v>989000</v>
      </c>
      <c r="G36" s="267">
        <f>SUM('4. Cons Stat of CF'!G18:G20)</f>
        <v>622000</v>
      </c>
      <c r="H36" s="235">
        <f>SUM('4. Cons Stat of CF'!H18:H20)</f>
        <v>-521000</v>
      </c>
      <c r="J36" s="140">
        <f>SUM('4. Cons Stat of CF'!J18:J20)</f>
        <v>1049000</v>
      </c>
      <c r="L36" s="141">
        <f>SUM('4. Cons Stat of CF'!L18:L20)</f>
        <v>-2886000</v>
      </c>
      <c r="M36" s="2"/>
      <c r="N36" s="2"/>
    </row>
    <row r="37" spans="2:14" ht="16.899999999999999" customHeight="1" x14ac:dyDescent="0.2">
      <c r="B37" s="1" t="s">
        <v>45</v>
      </c>
      <c r="C37" s="267">
        <f>-'4. Cons Stat of CF'!C30</f>
        <v>2918000</v>
      </c>
      <c r="D37" s="267">
        <f>-'4. Cons Stat of CF'!D30</f>
        <v>2279000</v>
      </c>
      <c r="E37" s="267">
        <f>-'4. Cons Stat of CF'!E30</f>
        <v>2112000</v>
      </c>
      <c r="F37" s="267">
        <f>-'4. Cons Stat of CF'!F30</f>
        <v>2053000</v>
      </c>
      <c r="G37" s="267">
        <f>-'4. Cons Stat of CF'!G30</f>
        <v>2470000</v>
      </c>
      <c r="H37" s="139">
        <f>-'4. Cons Stat of CF'!H30</f>
        <v>2379000</v>
      </c>
      <c r="J37" s="140">
        <f>-'4. Cons Stat of CF'!J30</f>
        <v>9014000</v>
      </c>
      <c r="L37" s="141">
        <f>-'4. Cons Stat of CF'!L30</f>
        <v>11766000</v>
      </c>
      <c r="M37" s="2"/>
      <c r="N37" s="2"/>
    </row>
    <row r="38" spans="2:14" ht="16.899999999999999" customHeight="1" x14ac:dyDescent="0.2">
      <c r="B38" s="1" t="s">
        <v>39</v>
      </c>
      <c r="C38" s="267">
        <f>'4. Cons Stat of CF'!C7+'4. Cons Stat of CF'!C9+'4. Cons Stat of CF'!C10+'4. Cons Stat of CF'!C11</f>
        <v>4053000</v>
      </c>
      <c r="D38" s="267">
        <f>'4. Cons Stat of CF'!D7+'4. Cons Stat of CF'!D9+'4. Cons Stat of CF'!D10+'4. Cons Stat of CF'!D11</f>
        <v>525000</v>
      </c>
      <c r="E38" s="267">
        <f>'4. Cons Stat of CF'!E7+'4. Cons Stat of CF'!E9+'4. Cons Stat of CF'!E10+'4. Cons Stat of CF'!E11</f>
        <v>3298000</v>
      </c>
      <c r="F38" s="267">
        <f>'4. Cons Stat of CF'!F7+'4. Cons Stat of CF'!F9+'4. Cons Stat of CF'!F10+'4. Cons Stat of CF'!F11</f>
        <v>2706000</v>
      </c>
      <c r="G38" s="267">
        <f>'4. Cons Stat of CF'!G7+'4. Cons Stat of CF'!G9+'4. Cons Stat of CF'!G10+'4. Cons Stat of CF'!G11</f>
        <v>2634000</v>
      </c>
      <c r="H38" s="139">
        <f>'4. Cons Stat of CF'!H7+'4. Cons Stat of CF'!H9+'4. Cons Stat of CF'!H10+'4. Cons Stat of CF'!H11</f>
        <v>-3058000</v>
      </c>
      <c r="J38" s="140">
        <f>'4. Cons Stat of CF'!J7+'4. Cons Stat of CF'!J9+'4. Cons Stat of CF'!J10+'4. Cons Stat of CF'!J11</f>
        <v>5580000</v>
      </c>
      <c r="L38" s="141">
        <f>'4. Cons Stat of CF'!L7+'4. Cons Stat of CF'!L9+'4. Cons Stat of CF'!L10+'4. Cons Stat of CF'!L11</f>
        <v>8648000</v>
      </c>
      <c r="M38" s="2"/>
      <c r="N38" s="2"/>
    </row>
    <row r="39" spans="2:14" ht="16.899999999999999" customHeight="1" x14ac:dyDescent="0.2">
      <c r="B39" s="203" t="s">
        <v>164</v>
      </c>
      <c r="C39" s="279">
        <f>'4. Cons Stat of CF'!C52</f>
        <v>944000</v>
      </c>
      <c r="D39" s="279">
        <f>'4. Cons Stat of CF'!D52</f>
        <v>399000</v>
      </c>
      <c r="E39" s="279"/>
      <c r="F39" s="279"/>
      <c r="G39" s="279"/>
      <c r="H39" s="127"/>
      <c r="J39" s="280"/>
      <c r="L39" s="281">
        <f>'4. Cons Stat of CF'!L52</f>
        <v>11178000</v>
      </c>
      <c r="M39" s="2"/>
      <c r="N39" s="2"/>
    </row>
    <row r="40" spans="2:14" ht="16.899999999999999" customHeight="1" thickBot="1" x14ac:dyDescent="0.25">
      <c r="B40" s="205" t="s">
        <v>165</v>
      </c>
      <c r="C40" s="275">
        <f t="shared" ref="C40:H40" si="6">C30+SUM(C35:C39)</f>
        <v>12923000</v>
      </c>
      <c r="D40" s="275">
        <f t="shared" si="6"/>
        <v>5481000</v>
      </c>
      <c r="E40" s="275">
        <f t="shared" si="6"/>
        <v>-9416000</v>
      </c>
      <c r="F40" s="275">
        <f t="shared" si="6"/>
        <v>-4683000</v>
      </c>
      <c r="G40" s="275">
        <f t="shared" si="6"/>
        <v>14984000</v>
      </c>
      <c r="H40" s="191">
        <f t="shared" si="6"/>
        <v>-5109000</v>
      </c>
      <c r="J40" s="276">
        <f>J30+SUM(J35:J39)</f>
        <v>-4224000</v>
      </c>
      <c r="L40" s="277">
        <f>L30+SUM(L35:L39)</f>
        <v>32016000</v>
      </c>
      <c r="M40" s="87"/>
      <c r="N40" s="87"/>
    </row>
    <row r="41" spans="2:14" ht="16.899999999999999" customHeight="1" x14ac:dyDescent="0.2">
      <c r="B41" s="282"/>
      <c r="C41" s="47"/>
      <c r="D41" s="47"/>
      <c r="E41" s="47"/>
      <c r="F41" s="47"/>
      <c r="G41" s="47"/>
      <c r="H41" s="99"/>
      <c r="J41" s="182"/>
      <c r="L41" s="182"/>
      <c r="M41" s="2"/>
      <c r="N41" s="2"/>
    </row>
    <row r="42" spans="2:14" ht="16.899999999999999" customHeight="1" x14ac:dyDescent="0.2">
      <c r="C42" s="2"/>
      <c r="D42" s="2"/>
      <c r="E42" s="2"/>
      <c r="F42" s="2"/>
      <c r="G42" s="2"/>
      <c r="M42" s="2"/>
      <c r="N42" s="2"/>
    </row>
    <row r="43" spans="2:14" ht="16.899999999999999" customHeight="1" thickBot="1" x14ac:dyDescent="0.25">
      <c r="B43" s="199" t="s">
        <v>166</v>
      </c>
      <c r="C43" s="88"/>
      <c r="D43" s="88"/>
      <c r="E43" s="88"/>
      <c r="F43" s="88"/>
      <c r="G43" s="88"/>
      <c r="M43" s="2"/>
      <c r="N43" s="2"/>
    </row>
    <row r="44" spans="2:14" ht="16.899999999999999" customHeight="1" x14ac:dyDescent="0.2">
      <c r="B44" s="98" t="s">
        <v>45</v>
      </c>
      <c r="C44" s="278">
        <f>'4. Cons Stat of CF'!C30</f>
        <v>-2918000</v>
      </c>
      <c r="D44" s="278">
        <f>'4. Cons Stat of CF'!D30</f>
        <v>-2279000</v>
      </c>
      <c r="E44" s="278">
        <f>'4. Cons Stat of CF'!E30</f>
        <v>-2112000</v>
      </c>
      <c r="F44" s="278">
        <f>'4. Cons Stat of CF'!F30</f>
        <v>-2053000</v>
      </c>
      <c r="G44" s="278">
        <f>'4. Cons Stat of CF'!G30</f>
        <v>-2470000</v>
      </c>
      <c r="H44" s="114">
        <f>'4. Cons Stat of CF'!H30</f>
        <v>-2379000</v>
      </c>
      <c r="J44" s="224">
        <f>'4. Cons Stat of CF'!J30</f>
        <v>-9014000</v>
      </c>
      <c r="L44" s="225">
        <f>'4. Cons Stat of CF'!L30</f>
        <v>-11766000</v>
      </c>
      <c r="M44" s="2"/>
      <c r="N44" s="2"/>
    </row>
    <row r="45" spans="2:14" ht="16.899999999999999" customHeight="1" x14ac:dyDescent="0.2">
      <c r="B45" s="1" t="s">
        <v>46</v>
      </c>
      <c r="C45" s="267"/>
      <c r="D45" s="267">
        <f>SUM('4. Cons Stat of CF'!D25:D26)+SUM('4. Cons Stat of CF'!D31:D32)</f>
        <v>-12060000</v>
      </c>
      <c r="E45" s="267">
        <f>SUM('4. Cons Stat of CF'!E25:E26)+SUM('4. Cons Stat of CF'!E31:E32)</f>
        <v>-19920000</v>
      </c>
      <c r="F45" s="267">
        <f>SUM('4. Cons Stat of CF'!F25:F26)+SUM('4. Cons Stat of CF'!F31:F32)</f>
        <v>-18892000</v>
      </c>
      <c r="G45" s="267"/>
      <c r="H45" s="139">
        <f>SUM('4. Cons Stat of CF'!H25:H26)+SUM('4. Cons Stat of CF'!H31:H32)</f>
        <v>-68000</v>
      </c>
      <c r="J45" s="140">
        <f>SUM('4. Cons Stat of CF'!J25:J26)+SUM('4. Cons Stat of CF'!J31:J32)</f>
        <v>-38880000</v>
      </c>
      <c r="L45" s="141">
        <f>SUM('4. Cons Stat of CF'!L25:L26)+SUM('4. Cons Stat of CF'!L31:L32)</f>
        <v>3273000</v>
      </c>
      <c r="M45" s="2"/>
      <c r="N45" s="2"/>
    </row>
    <row r="46" spans="2:14" ht="16.899999999999999" customHeight="1" x14ac:dyDescent="0.2">
      <c r="B46" s="1" t="s">
        <v>164</v>
      </c>
      <c r="C46" s="267">
        <f t="shared" ref="C46:D46" si="7">-C39</f>
        <v>-944000</v>
      </c>
      <c r="D46" s="267">
        <f t="shared" si="7"/>
        <v>-399000</v>
      </c>
      <c r="E46" s="267"/>
      <c r="F46" s="267"/>
      <c r="G46" s="267"/>
      <c r="H46" s="139"/>
      <c r="J46" s="140"/>
      <c r="L46" s="141">
        <f>-L39</f>
        <v>-11178000</v>
      </c>
      <c r="M46" s="2"/>
      <c r="N46" s="2"/>
    </row>
    <row r="47" spans="2:14" ht="16.899999999999999" customHeight="1" x14ac:dyDescent="0.2">
      <c r="B47" s="203" t="s">
        <v>47</v>
      </c>
      <c r="C47" s="279">
        <f>'4. Cons Stat of CF'!C37+('3. Cons Balance Sheet'!D20-'3. Cons Balance Sheet'!C20+'4. Cons Stat of CF'!C27)</f>
        <v>307000</v>
      </c>
      <c r="D47" s="279">
        <f>'4. Cons Stat of CF'!D37+('3. Cons Balance Sheet'!E20-'3. Cons Balance Sheet'!D20+'4. Cons Stat of CF'!D27)</f>
        <v>-976000</v>
      </c>
      <c r="E47" s="279">
        <f>'4. Cons Stat of CF'!E37+('3. Cons Balance Sheet'!F20-'3. Cons Balance Sheet'!E20+'4. Cons Stat of CF'!E27)</f>
        <v>111000</v>
      </c>
      <c r="F47" s="279">
        <f>'4. Cons Stat of CF'!F37+('3. Cons Balance Sheet'!G20-'3. Cons Balance Sheet'!F20+'4. Cons Stat of CF'!F27)</f>
        <v>-106000</v>
      </c>
      <c r="G47" s="279">
        <f>'4. Cons Stat of CF'!G37+('3. Cons Balance Sheet'!H20-'3. Cons Balance Sheet'!G20+'4. Cons Stat of CF'!G27)</f>
        <v>-184000</v>
      </c>
      <c r="H47" s="127">
        <f>'4. Cons Stat of CF'!H37+('3. Cons Balance Sheet'!I20-'3. Cons Balance Sheet'!H20+'4. Cons Stat of CF'!H27)</f>
        <v>756000</v>
      </c>
      <c r="J47" s="280">
        <f>'4. Cons Stat of CF'!J37+('3. Cons Balance Sheet'!I20-'3. Cons Balance Sheet'!E20+'4. Cons Stat of CF'!J27)</f>
        <v>577000</v>
      </c>
      <c r="L47" s="281">
        <v>-880000</v>
      </c>
      <c r="M47" s="2"/>
      <c r="N47" s="2"/>
    </row>
    <row r="48" spans="2:14" ht="16.899999999999999" customHeight="1" thickBot="1" x14ac:dyDescent="0.25">
      <c r="B48" s="205" t="s">
        <v>48</v>
      </c>
      <c r="C48" s="275">
        <f t="shared" ref="C48:H48" si="8">SUM(C40,C44:C47)</f>
        <v>9368000</v>
      </c>
      <c r="D48" s="275">
        <f t="shared" si="8"/>
        <v>-10233000</v>
      </c>
      <c r="E48" s="275">
        <f t="shared" si="8"/>
        <v>-31337000</v>
      </c>
      <c r="F48" s="275">
        <f t="shared" si="8"/>
        <v>-25734000</v>
      </c>
      <c r="G48" s="275">
        <f t="shared" si="8"/>
        <v>12330000</v>
      </c>
      <c r="H48" s="191">
        <f t="shared" si="8"/>
        <v>-6800000</v>
      </c>
      <c r="J48" s="276">
        <f>SUM(J40,J44:J47)</f>
        <v>-51541000</v>
      </c>
      <c r="L48" s="277">
        <f>SUM(L40,L44:L47)</f>
        <v>11465000</v>
      </c>
      <c r="M48" s="87"/>
      <c r="N48" s="87"/>
    </row>
    <row r="49" spans="2:14" ht="24.6" customHeight="1" x14ac:dyDescent="0.2">
      <c r="B49" s="296" t="s">
        <v>167</v>
      </c>
      <c r="C49" s="296"/>
      <c r="D49" s="296"/>
      <c r="E49" s="47"/>
      <c r="F49" s="47"/>
      <c r="G49" s="47"/>
      <c r="H49" s="99"/>
      <c r="J49" s="182"/>
      <c r="L49" s="182"/>
      <c r="M49" s="2"/>
      <c r="N49" s="2"/>
    </row>
    <row r="50" spans="2:14" ht="16.899999999999999" customHeight="1" x14ac:dyDescent="0.2">
      <c r="C50" s="2"/>
      <c r="D50" s="2"/>
      <c r="E50" s="2"/>
      <c r="F50" s="2"/>
      <c r="G50" s="2"/>
      <c r="M50" s="2"/>
      <c r="N50" s="2"/>
    </row>
    <row r="51" spans="2:14" ht="16.899999999999999" customHeight="1" thickBot="1" x14ac:dyDescent="0.25">
      <c r="B51" s="199" t="s">
        <v>168</v>
      </c>
      <c r="C51" s="5"/>
      <c r="D51" s="5"/>
      <c r="E51" s="5"/>
      <c r="F51" s="5"/>
      <c r="G51" s="5"/>
      <c r="M51" s="87"/>
      <c r="N51" s="87"/>
    </row>
    <row r="52" spans="2:14" ht="16.899999999999999" customHeight="1" x14ac:dyDescent="0.2">
      <c r="B52" s="98" t="s">
        <v>169</v>
      </c>
      <c r="C52" s="278">
        <f>-'3. Cons Balance Sheet'!D20+'3. Cons Balance Sheet'!C20</f>
        <v>-108109000</v>
      </c>
      <c r="D52" s="278">
        <f>-'3. Cons Balance Sheet'!E20+'3. Cons Balance Sheet'!D20</f>
        <v>8192000</v>
      </c>
      <c r="E52" s="278">
        <f>-'3. Cons Balance Sheet'!F20+'3. Cons Balance Sheet'!E20</f>
        <v>3437000</v>
      </c>
      <c r="F52" s="278">
        <f>-'3. Cons Balance Sheet'!G20+'3. Cons Balance Sheet'!F20</f>
        <v>19284000</v>
      </c>
      <c r="G52" s="278">
        <f>-'3. Cons Balance Sheet'!H20+'3. Cons Balance Sheet'!G20</f>
        <v>-927000</v>
      </c>
      <c r="H52" s="114">
        <f>-'3. Cons Balance Sheet'!I20+'3. Cons Balance Sheet'!H20</f>
        <v>-1872000</v>
      </c>
      <c r="J52" s="224">
        <f>-'3. Cons Balance Sheet'!I20+'3. Cons Balance Sheet'!E20</f>
        <v>19922000</v>
      </c>
      <c r="L52" s="225">
        <v>-21000000</v>
      </c>
      <c r="M52" s="2"/>
      <c r="N52" s="2"/>
    </row>
    <row r="53" spans="2:14" ht="16.899999999999999" customHeight="1" x14ac:dyDescent="0.2">
      <c r="B53" s="203" t="s">
        <v>145</v>
      </c>
      <c r="C53" s="279">
        <f>-'4. Cons Stat of CF'!C37</f>
        <v>-307000</v>
      </c>
      <c r="D53" s="279">
        <f>-'4. Cons Stat of CF'!D37</f>
        <v>976000</v>
      </c>
      <c r="E53" s="279">
        <f>-'4. Cons Stat of CF'!E37</f>
        <v>-111000</v>
      </c>
      <c r="F53" s="279">
        <f>-'4. Cons Stat of CF'!F37</f>
        <v>105000</v>
      </c>
      <c r="G53" s="279">
        <f>-'4. Cons Stat of CF'!G37</f>
        <v>185000</v>
      </c>
      <c r="H53" s="127">
        <f>-'4. Cons Stat of CF'!H37</f>
        <v>-757000</v>
      </c>
      <c r="J53" s="280">
        <f>-'4. Cons Stat of CF'!J37</f>
        <v>-578000</v>
      </c>
      <c r="L53" s="281">
        <f>-'4. Cons Stat of CF'!L37</f>
        <v>880000</v>
      </c>
      <c r="M53" s="2"/>
      <c r="N53" s="2"/>
    </row>
    <row r="54" spans="2:14" ht="16.899999999999999" customHeight="1" thickBot="1" x14ac:dyDescent="0.25">
      <c r="B54" s="205" t="s">
        <v>143</v>
      </c>
      <c r="C54" s="275">
        <f t="shared" ref="C54:H54" si="9">SUM(C48,C52:C53)</f>
        <v>-99048000</v>
      </c>
      <c r="D54" s="275">
        <f t="shared" si="9"/>
        <v>-1065000</v>
      </c>
      <c r="E54" s="275">
        <f t="shared" si="9"/>
        <v>-28011000</v>
      </c>
      <c r="F54" s="275">
        <f t="shared" si="9"/>
        <v>-6345000</v>
      </c>
      <c r="G54" s="275">
        <f t="shared" si="9"/>
        <v>11588000</v>
      </c>
      <c r="H54" s="283">
        <f t="shared" si="9"/>
        <v>-9429000</v>
      </c>
      <c r="J54" s="276">
        <f>SUM(J48,J52:J53)</f>
        <v>-32197000</v>
      </c>
      <c r="L54" s="277">
        <f>SUM(L48,L52:L53)</f>
        <v>-8655000</v>
      </c>
      <c r="M54" s="87"/>
      <c r="N54" s="87"/>
    </row>
    <row r="55" spans="2:14" ht="16.899999999999999" customHeight="1" x14ac:dyDescent="0.2">
      <c r="B55" s="98"/>
      <c r="C55" s="98"/>
      <c r="D55" s="98"/>
      <c r="E55" s="98"/>
      <c r="F55" s="98"/>
      <c r="G55" s="98"/>
      <c r="H55" s="98"/>
      <c r="J55" s="182"/>
      <c r="L55" s="182"/>
    </row>
    <row r="56" spans="2:14" ht="16.899999999999999" customHeight="1" x14ac:dyDescent="0.2"/>
    <row r="57" spans="2:14" ht="16.899999999999999" customHeight="1" x14ac:dyDescent="0.2"/>
    <row r="58" spans="2:14" ht="16.899999999999999" customHeight="1" x14ac:dyDescent="0.2"/>
    <row r="59" spans="2:14" ht="16.899999999999999" customHeight="1" x14ac:dyDescent="0.2"/>
    <row r="60" spans="2:14" ht="16.899999999999999" customHeight="1" x14ac:dyDescent="0.2"/>
    <row r="61" spans="2:14" ht="16.899999999999999" customHeight="1" x14ac:dyDescent="0.2"/>
    <row r="62" spans="2:14" ht="16.899999999999999" customHeight="1" x14ac:dyDescent="0.2"/>
    <row r="63" spans="2:14" ht="16.899999999999999" customHeight="1" x14ac:dyDescent="0.2"/>
    <row r="64" spans="2:14" ht="16.899999999999999" customHeight="1" x14ac:dyDescent="0.2"/>
    <row r="65" ht="16.899999999999999" customHeight="1" x14ac:dyDescent="0.2"/>
    <row r="66" ht="16.899999999999999" customHeight="1" x14ac:dyDescent="0.2"/>
    <row r="67" ht="16.899999999999999" customHeight="1" x14ac:dyDescent="0.2"/>
    <row r="68" ht="16.899999999999999" customHeight="1" x14ac:dyDescent="0.2"/>
    <row r="69" ht="16.899999999999999" customHeight="1" x14ac:dyDescent="0.2"/>
    <row r="70" ht="16.899999999999999" customHeight="1" x14ac:dyDescent="0.2"/>
    <row r="71" ht="16.899999999999999" customHeight="1" x14ac:dyDescent="0.2"/>
    <row r="72" ht="16.899999999999999" customHeight="1" x14ac:dyDescent="0.2"/>
    <row r="73" ht="16.899999999999999" customHeight="1" x14ac:dyDescent="0.2"/>
    <row r="74" ht="16.899999999999999" customHeight="1" x14ac:dyDescent="0.2"/>
    <row r="75" ht="16.899999999999999" customHeight="1" x14ac:dyDescent="0.2"/>
    <row r="76" ht="16.899999999999999" customHeight="1" x14ac:dyDescent="0.2"/>
    <row r="77" ht="16.899999999999999" customHeight="1" x14ac:dyDescent="0.2"/>
    <row r="78" ht="16.899999999999999" customHeight="1" x14ac:dyDescent="0.2"/>
    <row r="79" ht="16.899999999999999" customHeight="1" x14ac:dyDescent="0.2"/>
    <row r="80" ht="16.899999999999999" customHeight="1" x14ac:dyDescent="0.2"/>
    <row r="81" ht="16.899999999999999" customHeight="1" x14ac:dyDescent="0.2"/>
    <row r="82" ht="16.899999999999999" customHeight="1" x14ac:dyDescent="0.2"/>
    <row r="83" ht="16.899999999999999" customHeight="1" x14ac:dyDescent="0.2"/>
    <row r="84" ht="16.899999999999999" customHeight="1" x14ac:dyDescent="0.2"/>
    <row r="85" ht="16.899999999999999" customHeight="1" x14ac:dyDescent="0.2"/>
    <row r="86" ht="16.899999999999999" customHeight="1" x14ac:dyDescent="0.2"/>
    <row r="87" ht="16.899999999999999" customHeight="1" x14ac:dyDescent="0.2"/>
    <row r="88" ht="16.899999999999999" customHeight="1" x14ac:dyDescent="0.2"/>
    <row r="89" ht="16.899999999999999" customHeight="1" x14ac:dyDescent="0.2"/>
    <row r="90" ht="16.899999999999999" customHeight="1" x14ac:dyDescent="0.2"/>
    <row r="91" ht="16.899999999999999" customHeight="1" x14ac:dyDescent="0.2"/>
  </sheetData>
  <mergeCells count="2">
    <mergeCell ref="B2:D2"/>
    <mergeCell ref="B49:D49"/>
  </mergeCells>
  <pageMargins left="0.75" right="0.75" top="1" bottom="1" header="0.5" footer="0.5"/>
  <customProperties>
    <customPr name="_pios_id" r:id="rId1"/>
    <customPr name="EpmWorksheetKeyString_GUID" r:id="rId2"/>
  </customProperties>
  <ignoredErrors>
    <ignoredError sqref="C35:L37 C46:D46 D45:F45 K46:L46 H45:L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7" ma:contentTypeDescription="Create a new document." ma:contentTypeScope="" ma:versionID="dd7f7671199411badedd352e4826b787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320a4c0a13de1f488a01535fcb407569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Props1.xml><?xml version="1.0" encoding="utf-8"?>
<ds:datastoreItem xmlns:ds="http://schemas.openxmlformats.org/officeDocument/2006/customXml" ds:itemID="{F286CA96-E315-428A-BC18-747B8B896E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8C77D4-A7F3-4082-B58D-771CE4D124F7}"/>
</file>

<file path=customXml/itemProps3.xml><?xml version="1.0" encoding="utf-8"?>
<ds:datastoreItem xmlns:ds="http://schemas.openxmlformats.org/officeDocument/2006/customXml" ds:itemID="{99092A04-7977-4C02-AADA-2321EE99D6F6}">
  <ds:schemaRefs>
    <ds:schemaRef ds:uri="http://schemas.microsoft.com/office/2006/metadata/properties"/>
    <ds:schemaRef ds:uri="http://schemas.microsoft.com/office/infopath/2007/PartnerControls"/>
    <ds:schemaRef ds:uri="c1af17a9-2664-4b06-929c-5ef97ed0e901"/>
    <ds:schemaRef ds:uri="57540675-3fe8-479f-bd61-7a22e50ebb84"/>
  </ds:schemaRefs>
</ds:datastoreItem>
</file>

<file path=docMetadata/LabelInfo.xml><?xml version="1.0" encoding="utf-8"?>
<clbl:labelList xmlns:clbl="http://schemas.microsoft.com/office/2020/mipLabelMetadata">
  <clbl:label id="{7191b2d3-7d38-48ed-b3a4-7a9f420ca5cd}" enabled="1" method="Standard" siteId="{374f8026-7b54-4a3a-b87d-328fa26ec1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Freek Borst</cp:lastModifiedBy>
  <cp:revision>2</cp:revision>
  <dcterms:created xsi:type="dcterms:W3CDTF">2025-02-03T19:00:35Z</dcterms:created>
  <dcterms:modified xsi:type="dcterms:W3CDTF">2025-02-03T20:01:18Z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