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borstf\TomTom\Investor Relations - Quarterly results\2023\Q1\Press Release\"/>
    </mc:Choice>
  </mc:AlternateContent>
  <xr:revisionPtr revIDLastSave="0" documentId="13_ncr:1_{4B293141-1632-438B-AF66-DC48C7E1A3BC}" xr6:coauthVersionLast="47" xr6:coauthVersionMax="47" xr10:uidLastSave="{00000000-0000-0000-0000-000000000000}"/>
  <bookViews>
    <workbookView xWindow="28680" yWindow="-120" windowWidth="29040" windowHeight="15840" tabRatio="820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Balance Sheet" sheetId="4" r:id="rId4"/>
    <sheet name="4. Cons Stat of CF" sheetId="5" r:id="rId5"/>
    <sheet name="5. Operational performance" sheetId="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6" l="1"/>
  <c r="G53" i="6"/>
  <c r="F53" i="6"/>
  <c r="E53" i="6"/>
  <c r="D53" i="6"/>
  <c r="C53" i="6"/>
  <c r="H52" i="6"/>
  <c r="G52" i="6"/>
  <c r="F52" i="6"/>
  <c r="E52" i="6"/>
  <c r="C52" i="6"/>
  <c r="H47" i="6"/>
  <c r="C42" i="2" s="1"/>
  <c r="G47" i="6"/>
  <c r="F47" i="6"/>
  <c r="E47" i="6"/>
  <c r="D47" i="6"/>
  <c r="D42" i="2" s="1"/>
  <c r="C47" i="6"/>
  <c r="H45" i="6"/>
  <c r="C41" i="2" s="1"/>
  <c r="G45" i="6"/>
  <c r="F45" i="6"/>
  <c r="E45" i="6"/>
  <c r="D45" i="6"/>
  <c r="D41" i="2" s="1"/>
  <c r="C45" i="6"/>
  <c r="H44" i="6"/>
  <c r="C40" i="2" s="1"/>
  <c r="G44" i="6"/>
  <c r="F44" i="6"/>
  <c r="E44" i="6"/>
  <c r="D44" i="6"/>
  <c r="D40" i="2" s="1"/>
  <c r="C44" i="6"/>
  <c r="H39" i="6"/>
  <c r="H46" i="6" s="1"/>
  <c r="G39" i="6"/>
  <c r="G46" i="6" s="1"/>
  <c r="F39" i="6"/>
  <c r="F46" i="6" s="1"/>
  <c r="H38" i="6"/>
  <c r="G38" i="6"/>
  <c r="F38" i="6"/>
  <c r="E38" i="6"/>
  <c r="D38" i="6"/>
  <c r="C38" i="6"/>
  <c r="H37" i="6"/>
  <c r="G37" i="6"/>
  <c r="F37" i="6"/>
  <c r="E37" i="6"/>
  <c r="D37" i="6"/>
  <c r="C37" i="6"/>
  <c r="H36" i="6"/>
  <c r="C36" i="2" s="1"/>
  <c r="G36" i="6"/>
  <c r="F36" i="6"/>
  <c r="E36" i="6"/>
  <c r="D36" i="6"/>
  <c r="D36" i="2" s="1"/>
  <c r="C36" i="6"/>
  <c r="H28" i="6"/>
  <c r="G28" i="6"/>
  <c r="F28" i="6"/>
  <c r="E28" i="6"/>
  <c r="D28" i="6"/>
  <c r="C28" i="6"/>
  <c r="H27" i="6"/>
  <c r="G27" i="6"/>
  <c r="F27" i="6"/>
  <c r="E27" i="6"/>
  <c r="D27" i="6"/>
  <c r="C27" i="6"/>
  <c r="H26" i="6"/>
  <c r="G26" i="6"/>
  <c r="F26" i="6"/>
  <c r="E26" i="6"/>
  <c r="D26" i="6"/>
  <c r="C26" i="6"/>
  <c r="H21" i="6"/>
  <c r="G21" i="6"/>
  <c r="F21" i="6"/>
  <c r="E21" i="6"/>
  <c r="D21" i="6"/>
  <c r="C21" i="6"/>
  <c r="H14" i="6"/>
  <c r="G14" i="6"/>
  <c r="F14" i="6"/>
  <c r="E14" i="6"/>
  <c r="D14" i="6"/>
  <c r="C14" i="6"/>
  <c r="H13" i="6"/>
  <c r="G13" i="6"/>
  <c r="F13" i="6"/>
  <c r="E13" i="6"/>
  <c r="D13" i="6"/>
  <c r="C13" i="6"/>
  <c r="C11" i="6" s="1"/>
  <c r="C35" i="6" s="1"/>
  <c r="H12" i="6"/>
  <c r="G12" i="6"/>
  <c r="F12" i="6"/>
  <c r="E12" i="6"/>
  <c r="D12" i="6"/>
  <c r="C12" i="6"/>
  <c r="H9" i="6"/>
  <c r="G9" i="6"/>
  <c r="F9" i="6"/>
  <c r="E9" i="6"/>
  <c r="D9" i="6"/>
  <c r="C9" i="6"/>
  <c r="H8" i="6"/>
  <c r="G8" i="6"/>
  <c r="F8" i="6"/>
  <c r="E8" i="6"/>
  <c r="D8" i="6"/>
  <c r="C8" i="6"/>
  <c r="H7" i="6"/>
  <c r="G7" i="6"/>
  <c r="F7" i="6"/>
  <c r="E7" i="6"/>
  <c r="D7" i="6"/>
  <c r="C7" i="6"/>
  <c r="H6" i="6"/>
  <c r="G6" i="6"/>
  <c r="F6" i="6"/>
  <c r="E6" i="6"/>
  <c r="D6" i="6"/>
  <c r="C6" i="6"/>
  <c r="B3" i="6"/>
  <c r="B3" i="5"/>
  <c r="B3" i="4"/>
  <c r="B3" i="3"/>
  <c r="D37" i="2"/>
  <c r="C37" i="2"/>
  <c r="D35" i="2"/>
  <c r="D34" i="2" s="1"/>
  <c r="C35" i="2"/>
  <c r="C34" i="2" s="1"/>
  <c r="D33" i="2"/>
  <c r="C33" i="2"/>
  <c r="D32" i="2"/>
  <c r="C32" i="2"/>
  <c r="D31" i="2"/>
  <c r="C31" i="2"/>
  <c r="D30" i="2"/>
  <c r="C30" i="2"/>
  <c r="F25" i="6" l="1"/>
  <c r="D25" i="6"/>
  <c r="G25" i="6"/>
  <c r="H25" i="6"/>
  <c r="C18" i="6"/>
  <c r="H17" i="6"/>
  <c r="H19" i="6"/>
  <c r="G11" i="6"/>
  <c r="G16" i="6" s="1"/>
  <c r="G23" i="6" s="1"/>
  <c r="D11" i="6"/>
  <c r="D16" i="6" s="1"/>
  <c r="D23" i="6" s="1"/>
  <c r="E11" i="6"/>
  <c r="E16" i="6" s="1"/>
  <c r="E23" i="6" s="1"/>
  <c r="H18" i="6"/>
  <c r="C17" i="6"/>
  <c r="C19" i="6"/>
  <c r="F11" i="6"/>
  <c r="F16" i="6" s="1"/>
  <c r="F23" i="6" s="1"/>
  <c r="D18" i="6"/>
  <c r="D17" i="6"/>
  <c r="E17" i="6"/>
  <c r="E19" i="6"/>
  <c r="F17" i="6"/>
  <c r="F19" i="6"/>
  <c r="H11" i="6"/>
  <c r="H16" i="6" s="1"/>
  <c r="H23" i="6" s="1"/>
  <c r="D19" i="6"/>
  <c r="G17" i="6"/>
  <c r="G19" i="6"/>
  <c r="E18" i="6"/>
  <c r="F18" i="6"/>
  <c r="G18" i="6"/>
  <c r="E25" i="6"/>
  <c r="C25" i="6"/>
  <c r="C38" i="2"/>
  <c r="C43" i="2" s="1"/>
  <c r="D38" i="2"/>
  <c r="D43" i="2" s="1"/>
  <c r="C16" i="6"/>
  <c r="C23" i="6" s="1"/>
  <c r="G35" i="6"/>
  <c r="E35" i="6" l="1"/>
  <c r="F30" i="6"/>
  <c r="D30" i="6"/>
  <c r="G30" i="6"/>
  <c r="G40" i="6" s="1"/>
  <c r="G48" i="6" s="1"/>
  <c r="G54" i="6" s="1"/>
  <c r="H30" i="6"/>
  <c r="F35" i="6"/>
  <c r="D35" i="6"/>
  <c r="H35" i="6"/>
  <c r="C30" i="6"/>
  <c r="C40" i="6" s="1"/>
  <c r="C48" i="6" s="1"/>
  <c r="C54" i="6" s="1"/>
  <c r="E30" i="6"/>
  <c r="E40" i="6" l="1"/>
  <c r="E48" i="6" s="1"/>
  <c r="E54" i="6" s="1"/>
  <c r="F40" i="6"/>
  <c r="F48" i="6" s="1"/>
  <c r="F54" i="6" s="1"/>
  <c r="H40" i="6"/>
  <c r="H48" i="6" s="1"/>
  <c r="H54" i="6" s="1"/>
  <c r="D40" i="6"/>
  <c r="D48" i="6" s="1"/>
  <c r="D54" i="6" s="1"/>
</calcChain>
</file>

<file path=xl/sharedStrings.xml><?xml version="1.0" encoding="utf-8"?>
<sst xmlns="http://schemas.openxmlformats.org/spreadsheetml/2006/main" count="244" uniqueCount="159">
  <si>
    <t>Key figures</t>
  </si>
  <si>
    <t>First quarter 2023 results</t>
  </si>
  <si>
    <t>(€ in thousands, unless stated otherwise)</t>
  </si>
  <si>
    <t>Q1 '23</t>
  </si>
  <si>
    <t>Q1 '22</t>
  </si>
  <si>
    <t>y.o.y. change</t>
  </si>
  <si>
    <t>Location Technology</t>
  </si>
  <si>
    <t xml:space="preserve">   Automotive</t>
  </si>
  <si>
    <t xml:space="preserve">   Enterprise</t>
  </si>
  <si>
    <t>Consumer</t>
  </si>
  <si>
    <t>Revenue</t>
  </si>
  <si>
    <t>Gross profit</t>
  </si>
  <si>
    <t>Gross margin</t>
  </si>
  <si>
    <t>Operating expenses</t>
  </si>
  <si>
    <t>EBIT</t>
  </si>
  <si>
    <t>EBIT margin</t>
  </si>
  <si>
    <t>Net result</t>
  </si>
  <si>
    <t>Free cash flow (FCF)¹</t>
  </si>
  <si>
    <t>FCF¹ as a % of revenue</t>
  </si>
  <si>
    <t>¹ Free cash flow excludes restructuring payments related to the Maps realignment announced in June 2022</t>
  </si>
  <si>
    <t>(€ in thousands)</t>
  </si>
  <si>
    <t>Automotive reported revenue</t>
  </si>
  <si>
    <t>Movement of Automotive deferred revenue</t>
  </si>
  <si>
    <t>Operational revenue</t>
  </si>
  <si>
    <t>Free cash flow reconciliation from operating result to net cash movement</t>
  </si>
  <si>
    <t>Operating result</t>
  </si>
  <si>
    <t>Depreciation and amortization</t>
  </si>
  <si>
    <t>Equity-settled stock compensation expenses</t>
  </si>
  <si>
    <t>Other non-cash items</t>
  </si>
  <si>
    <t>Movements in working capital (excl. deferred revenue)</t>
  </si>
  <si>
    <t>Movements in deferred revenue</t>
  </si>
  <si>
    <t>Interest and tax payments</t>
  </si>
  <si>
    <t>Investments in property, plant and equipment, and intangible assets</t>
  </si>
  <si>
    <t>Free cash flow</t>
  </si>
  <si>
    <t>Lease payments</t>
  </si>
  <si>
    <t>Cash flow from other investing and financing activities</t>
  </si>
  <si>
    <t>Exchange rate differences on cash and fixed-term deposits</t>
  </si>
  <si>
    <t>Net cash movement</t>
  </si>
  <si>
    <t>Deferred revenue</t>
  </si>
  <si>
    <t>Automotive</t>
  </si>
  <si>
    <t>Enterprise</t>
  </si>
  <si>
    <t>Gross deferred revenue</t>
  </si>
  <si>
    <t>Less: Netting adjustment to unbilled revenue</t>
  </si>
  <si>
    <t>Consolidated condensed statement of income</t>
  </si>
  <si>
    <t>Q4 '21</t>
  </si>
  <si>
    <t>Q2 '22</t>
  </si>
  <si>
    <t>Q3 '22</t>
  </si>
  <si>
    <t>Q4 '22</t>
  </si>
  <si>
    <t>Cost of sales</t>
  </si>
  <si>
    <t>Research and development expenses - Geographic data</t>
  </si>
  <si>
    <t>Research and development expenses - Application layer</t>
  </si>
  <si>
    <t>Sales and marketing expenses</t>
  </si>
  <si>
    <t>General and administrative expenses</t>
  </si>
  <si>
    <t>Total operating expenses</t>
  </si>
  <si>
    <t>Operating result (EBIT)</t>
  </si>
  <si>
    <t>Financial result</t>
  </si>
  <si>
    <t>Result before tax</t>
  </si>
  <si>
    <t>Income tax (expense)/gain</t>
  </si>
  <si>
    <r>
      <rPr>
        <b/>
        <sz val="10"/>
        <color rgb="FF000000"/>
        <rFont val="Arial"/>
        <family val="2"/>
      </rPr>
      <t>Net result</t>
    </r>
    <r>
      <rPr>
        <b/>
        <vertAlign val="superscript"/>
        <sz val="10"/>
        <color rgb="FF000000"/>
        <rFont val="Arial"/>
        <family val="2"/>
      </rPr>
      <t>1</t>
    </r>
  </si>
  <si>
    <r>
      <rPr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Net result is fully attributable to equity holders of the parent.</t>
    </r>
  </si>
  <si>
    <t>Weighted average number of shares (in thousands)</t>
  </si>
  <si>
    <t>Basic</t>
  </si>
  <si>
    <t>Diluted</t>
  </si>
  <si>
    <t>Earnings per share (in €)</t>
  </si>
  <si>
    <r>
      <rPr>
        <sz val="10"/>
        <color rgb="FF000000"/>
        <rFont val="Arial"/>
        <family val="2"/>
      </rPr>
      <t>Diluted</t>
    </r>
    <r>
      <rPr>
        <vertAlign val="superscript"/>
        <sz val="10"/>
        <color rgb="FF000000"/>
        <rFont val="Arial"/>
        <family val="2"/>
      </rPr>
      <t>2</t>
    </r>
  </si>
  <si>
    <r>
      <rPr>
        <sz val="8"/>
        <color rgb="FF000000"/>
        <rFont val="Arial"/>
        <family val="2"/>
      </rPr>
      <t xml:space="preserve"> 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When the net result is a loss, no </t>
    </r>
    <r>
      <rPr>
        <sz val="8"/>
        <color rgb="FF000000"/>
        <rFont val="Arial"/>
        <family val="2"/>
      </rPr>
      <t xml:space="preserve">additional shares from assumed conversion are taken into account as the effect would be anti-dilutive. </t>
    </r>
  </si>
  <si>
    <t>Consolidated condensed balance sheet</t>
  </si>
  <si>
    <t>30-Sep-21</t>
  </si>
  <si>
    <t>31-Dec-21</t>
  </si>
  <si>
    <t>31-Mar-22</t>
  </si>
  <si>
    <t>30-Jun-22</t>
  </si>
  <si>
    <t>30-Sep-22</t>
  </si>
  <si>
    <t>31-Dec-22</t>
  </si>
  <si>
    <t>31-Mar-23</t>
  </si>
  <si>
    <t>Goodwill</t>
  </si>
  <si>
    <t>Other intangible assets</t>
  </si>
  <si>
    <t>Property, plant and equipment</t>
  </si>
  <si>
    <t>Lease assets</t>
  </si>
  <si>
    <t>Other contract-related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</si>
  <si>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</si>
  <si>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</si>
  <si>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</si>
  <si>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</si>
  <si>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</si>
  <si>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</si>
  <si>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</si>
  <si>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</si>
  <si>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</si>
  <si>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</si>
  <si>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</si>
  <si>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</si>
  <si>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</si>
  <si>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</si>
  <si>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</si>
  <si>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</si>
  <si>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</si>
  <si>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contract-related liabilities</t>
  </si>
  <si>
    <t>Income taxes</t>
  </si>
  <si>
    <t>Accruals and other liabilities</t>
  </si>
  <si>
    <t>Total current liabilities</t>
  </si>
  <si>
    <t>Total equity and liabilities</t>
  </si>
  <si>
    <t>Additional information:</t>
  </si>
  <si>
    <t>Deferred revenue breakdown</t>
  </si>
  <si>
    <t>Net deferred revenue</t>
  </si>
  <si>
    <t>Netting adjustment to unbilled revenue</t>
  </si>
  <si>
    <t>Net cash</t>
  </si>
  <si>
    <t>Cash and cash equivalents at the end of the period</t>
  </si>
  <si>
    <t>Cash placed in fixed term deposits</t>
  </si>
  <si>
    <t>Net cash at the end of the period</t>
  </si>
  <si>
    <t>Consolidated condensed statement of cash flows</t>
  </si>
  <si>
    <t>Foreign exchange adjustments</t>
  </si>
  <si>
    <t>Change in provisions</t>
  </si>
  <si>
    <t>Other non-cash movements</t>
  </si>
  <si>
    <t>Changes in working capital:</t>
  </si>
  <si>
    <t>Change in inventories</t>
  </si>
  <si>
    <t>Change in receivables and prepayments</t>
  </si>
  <si>
    <t>Change in liabilities (excluding provisions)</t>
  </si>
  <si>
    <t>Cash flow from operations</t>
  </si>
  <si>
    <t>Interest received</t>
  </si>
  <si>
    <t>Interest paid</t>
  </si>
  <si>
    <t>Corporate income taxes paid</t>
  </si>
  <si>
    <t>Cash flow from operating activities</t>
  </si>
  <si>
    <t>Investments in intangible assets</t>
  </si>
  <si>
    <t>Investments in property, plant and equipment</t>
  </si>
  <si>
    <t>Proceeds from sale of investments</t>
  </si>
  <si>
    <t>Dividends received</t>
  </si>
  <si>
    <t>Change in fixed-term deposits</t>
  </si>
  <si>
    <t>Cash flow from investing activities</t>
  </si>
  <si>
    <t>Payment of lease liabilities</t>
  </si>
  <si>
    <t>Proceeds on issue of ordinary shares</t>
  </si>
  <si>
    <t>Purchase of treasury shares</t>
  </si>
  <si>
    <t>Cash flow from financing activities</t>
  </si>
  <si>
    <t>Net increase/(decrease) in cash and cash equivalents</t>
  </si>
  <si>
    <t>Cash and cash equivalents at the beginning of period</t>
  </si>
  <si>
    <t>Exchange rate changes on cash balances held in foreign currencies</t>
  </si>
  <si>
    <t>Reconciliation to net cash</t>
  </si>
  <si>
    <t>% of revenue</t>
  </si>
  <si>
    <r>
      <t>Restructuring-related cash flow</t>
    </r>
    <r>
      <rPr>
        <sz val="10"/>
        <color rgb="FF000000"/>
        <rFont val="Calibri"/>
        <family val="2"/>
      </rPr>
      <t>¹</t>
    </r>
  </si>
  <si>
    <t>Free cash flow excluding restructuring</t>
  </si>
  <si>
    <t>¹ Restructuring-related cash flows are related to the Maps realignment announced in June 2022.</t>
  </si>
  <si>
    <t>Operational performance</t>
  </si>
  <si>
    <t>Total IFRS revenue</t>
  </si>
  <si>
    <t>Movement of deferred revenue</t>
  </si>
  <si>
    <t>Total operational revenue</t>
  </si>
  <si>
    <t>Operational gross profit</t>
  </si>
  <si>
    <t>Total cash spend</t>
  </si>
  <si>
    <t>Operating expenses excluding D&amp;A</t>
  </si>
  <si>
    <t>CAPEX</t>
  </si>
  <si>
    <t>Operational result</t>
  </si>
  <si>
    <t>Reconciliations:</t>
  </si>
  <si>
    <t>Operational result to Free Cash Flow (FCF)</t>
  </si>
  <si>
    <t>Working capital movements</t>
  </si>
  <si>
    <t>Interest and Tax payments</t>
  </si>
  <si>
    <t>Restructuring related cash flow</t>
  </si>
  <si>
    <r>
      <rPr>
        <b/>
        <sz val="10"/>
        <color rgb="FF000000"/>
        <rFont val="Arial"/>
        <family val="2"/>
      </rPr>
      <t>FCF</t>
    </r>
    <r>
      <rPr>
        <b/>
        <vertAlign val="superscript"/>
        <sz val="10"/>
        <color rgb="FF000000"/>
        <rFont val="Arial"/>
        <family val="2"/>
      </rPr>
      <t>1</t>
    </r>
  </si>
  <si>
    <r>
      <rPr>
        <b/>
        <sz val="10"/>
        <color rgb="FF000000"/>
        <rFont val="Arial"/>
        <family val="2"/>
      </rPr>
      <t>FCF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to net cash movement</t>
    </r>
  </si>
  <si>
    <t>Movement in net cash to movement in cash equivalents</t>
  </si>
  <si>
    <t>Movement in fixed-term deposits</t>
  </si>
  <si>
    <t>TOMTOM FINANCIAL DATA PACK Q1 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</si>
</sst>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0%;&quot;-&quot;#0%;&quot;—&quot;\%;_(@_)"/>
    <numFmt numFmtId="165" formatCode="#0%;&quot;-&quot;#0%;#0%;_(@_)"/>
    <numFmt numFmtId="166" formatCode="#,##0%;&quot;-&quot;#,##0%;#,##0%;_(@_)"/>
    <numFmt numFmtId="167" formatCode="d\ mmmm\ yyyy"/>
    <numFmt numFmtId="168" formatCode="#,##0,;&quot;-&quot;#,##0,;#,##0,;_(@_)"/>
    <numFmt numFmtId="169" formatCode="* #,##0,;* &quot;-&quot;#,##0,;* #,##0,;_(@_)"/>
    <numFmt numFmtId="170" formatCode="#,##0.00;&quot;-&quot;#,##0.00;#,##0.00;_(@_)"/>
    <numFmt numFmtId="171" formatCode="#,##0.0,,;&quot;-&quot;#,##0.0,,;#,##0.0,,;_(@_)"/>
    <numFmt numFmtId="172" formatCode="_(* #,##0_);_(* \(#,##0\);_(* &quot;-&quot;??_);_(@_)"/>
  </numFmts>
  <fonts count="22" x14ac:knownFonts="1"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Calibri"/>
      <family val="2"/>
    </font>
    <font>
      <sz val="16"/>
      <color rgb="FF000000"/>
      <name val="Arial"/>
      <family val="2"/>
    </font>
    <font>
      <b/>
      <sz val="10"/>
      <color rgb="FF004B7F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color rgb="FFB6B6B6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EDFF"/>
        <bgColor indexed="64"/>
      </patternFill>
    </fill>
    <fill>
      <patternFill patternType="solid">
        <fgColor rgb="FFB2E0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A7FE"/>
      </bottom>
      <diagonal/>
    </border>
    <border>
      <left/>
      <right/>
      <top style="medium">
        <color rgb="FF00A7FE"/>
      </top>
      <bottom style="medium">
        <color rgb="FF00A7FE"/>
      </bottom>
      <diagonal/>
    </border>
    <border>
      <left/>
      <right/>
      <top style="medium">
        <color rgb="FF00A7FE"/>
      </top>
      <bottom/>
      <diagonal/>
    </border>
    <border>
      <left/>
      <right/>
      <top/>
      <bottom style="thin">
        <color rgb="FF00A7FE"/>
      </bottom>
      <diagonal/>
    </border>
    <border>
      <left/>
      <right/>
      <top style="thin">
        <color rgb="FF00A7FE"/>
      </top>
      <bottom style="thin">
        <color rgb="FF00A7FE"/>
      </bottom>
      <diagonal/>
    </border>
    <border>
      <left/>
      <right/>
      <top style="thin">
        <color rgb="FF00A7FE"/>
      </top>
      <bottom/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00A7FE"/>
      </top>
      <bottom style="medium">
        <color rgb="FF00A7FE"/>
      </bottom>
      <diagonal/>
    </border>
    <border>
      <left/>
      <right/>
      <top style="medium">
        <color rgb="FF00A7FE"/>
      </top>
      <bottom style="thin">
        <color rgb="FF00A7FE"/>
      </bottom>
      <diagonal/>
    </border>
    <border>
      <left/>
      <right/>
      <top style="thin">
        <color rgb="FF8DC3EB"/>
      </top>
      <bottom style="medium">
        <color rgb="FF00A7FE"/>
      </bottom>
      <diagonal/>
    </border>
    <border>
      <left/>
      <right/>
      <top/>
      <bottom style="dashed">
        <color rgb="FF00A7FE"/>
      </bottom>
      <diagonal/>
    </border>
    <border>
      <left/>
      <right/>
      <top style="dashed">
        <color rgb="FF00A7FE"/>
      </top>
      <bottom/>
      <diagonal/>
    </border>
    <border>
      <left/>
      <right/>
      <top style="thin">
        <color rgb="FF60ADE0"/>
      </top>
      <bottom style="medium">
        <color rgb="FF00A7FE"/>
      </bottom>
      <diagonal/>
    </border>
    <border>
      <left/>
      <right/>
      <top/>
      <bottom style="thin">
        <color rgb="FF60ADE0"/>
      </bottom>
      <diagonal/>
    </border>
    <border>
      <left/>
      <right/>
      <top style="thin">
        <color rgb="FF60ADE0"/>
      </top>
      <bottom/>
      <diagonal/>
    </border>
    <border>
      <left/>
      <right/>
      <top style="medium">
        <color rgb="FF00A7FE"/>
      </top>
      <bottom style="thin">
        <color rgb="FF60ADE0"/>
      </bottom>
      <diagonal/>
    </border>
    <border>
      <left/>
      <right/>
      <top style="thin">
        <color rgb="FF8DC3EB"/>
      </top>
      <bottom/>
      <diagonal/>
    </border>
    <border>
      <left/>
      <right/>
      <top style="thin">
        <color rgb="FF8DC3EB"/>
      </top>
      <bottom style="thin">
        <color rgb="FF00A7FE"/>
      </bottom>
      <diagonal/>
    </border>
  </borders>
  <cellStyleXfs count="8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9" fontId="20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1">
      <alignment wrapText="1"/>
    </xf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0" fontId="9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165" fontId="10" fillId="2" borderId="0" xfId="0" applyNumberFormat="1" applyFont="1" applyFill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1" fillId="2" borderId="3" xfId="0" applyFont="1" applyFill="1" applyBorder="1" applyAlignment="1">
      <alignment vertical="top" wrapText="1"/>
    </xf>
    <xf numFmtId="0" fontId="9" fillId="2" borderId="0" xfId="0" applyFont="1" applyFill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12" fillId="0" borderId="4" xfId="0" applyFont="1" applyBorder="1" applyAlignment="1">
      <alignment vertical="center" wrapText="1"/>
    </xf>
    <xf numFmtId="167" fontId="9" fillId="2" borderId="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0" fillId="2" borderId="0" xfId="0" applyFont="1" applyFill="1" applyAlignment="1">
      <alignment horizontal="right" wrapText="1"/>
    </xf>
    <xf numFmtId="0" fontId="11" fillId="2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9" fillId="4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 indent="2"/>
    </xf>
    <xf numFmtId="168" fontId="1" fillId="0" borderId="3" xfId="0" applyNumberFormat="1" applyFont="1" applyBorder="1" applyAlignment="1">
      <alignment horizontal="right" wrapText="1"/>
    </xf>
    <xf numFmtId="168" fontId="1" fillId="2" borderId="3" xfId="0" applyNumberFormat="1" applyFont="1" applyFill="1" applyBorder="1" applyAlignment="1">
      <alignment horizontal="right" wrapText="1"/>
    </xf>
    <xf numFmtId="168" fontId="1" fillId="4" borderId="3" xfId="0" applyNumberFormat="1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left" wrapText="1" indent="2"/>
    </xf>
    <xf numFmtId="168" fontId="1" fillId="0" borderId="11" xfId="0" applyNumberFormat="1" applyFont="1" applyBorder="1" applyAlignment="1">
      <alignment horizontal="right" wrapText="1"/>
    </xf>
    <xf numFmtId="168" fontId="1" fillId="2" borderId="11" xfId="0" applyNumberFormat="1" applyFont="1" applyFill="1" applyBorder="1" applyAlignment="1">
      <alignment horizontal="right" wrapText="1"/>
    </xf>
    <xf numFmtId="168" fontId="1" fillId="4" borderId="11" xfId="0" applyNumberFormat="1" applyFont="1" applyFill="1" applyBorder="1" applyAlignment="1">
      <alignment horizontal="right" wrapText="1"/>
    </xf>
    <xf numFmtId="0" fontId="9" fillId="2" borderId="12" xfId="0" applyFont="1" applyFill="1" applyBorder="1" applyAlignment="1">
      <alignment wrapText="1"/>
    </xf>
    <xf numFmtId="168" fontId="9" fillId="0" borderId="12" xfId="0" applyNumberFormat="1" applyFont="1" applyBorder="1" applyAlignment="1">
      <alignment horizontal="right" wrapText="1"/>
    </xf>
    <xf numFmtId="168" fontId="9" fillId="2" borderId="12" xfId="0" applyNumberFormat="1" applyFont="1" applyFill="1" applyBorder="1" applyAlignment="1">
      <alignment horizontal="right" wrapText="1"/>
    </xf>
    <xf numFmtId="168" fontId="9" fillId="4" borderId="12" xfId="0" applyNumberFormat="1" applyFont="1" applyFill="1" applyBorder="1" applyAlignment="1">
      <alignment horizontal="right" wrapText="1"/>
    </xf>
    <xf numFmtId="168" fontId="1" fillId="0" borderId="4" xfId="0" applyNumberFormat="1" applyFont="1" applyBorder="1" applyAlignment="1">
      <alignment horizontal="right" wrapText="1"/>
    </xf>
    <xf numFmtId="168" fontId="1" fillId="2" borderId="4" xfId="0" applyNumberFormat="1" applyFont="1" applyFill="1" applyBorder="1" applyAlignment="1">
      <alignment horizontal="right" wrapText="1"/>
    </xf>
    <xf numFmtId="168" fontId="1" fillId="4" borderId="4" xfId="0" applyNumberFormat="1" applyFont="1" applyFill="1" applyBorder="1" applyAlignment="1">
      <alignment horizontal="right" wrapText="1"/>
    </xf>
    <xf numFmtId="168" fontId="9" fillId="0" borderId="6" xfId="0" applyNumberFormat="1" applyFont="1" applyBorder="1" applyAlignment="1">
      <alignment horizontal="right" wrapText="1"/>
    </xf>
    <xf numFmtId="168" fontId="9" fillId="2" borderId="6" xfId="0" applyNumberFormat="1" applyFont="1" applyFill="1" applyBorder="1" applyAlignment="1">
      <alignment horizontal="right" wrapText="1"/>
    </xf>
    <xf numFmtId="168" fontId="9" fillId="4" borderId="6" xfId="0" applyNumberFormat="1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left" wrapText="1"/>
    </xf>
    <xf numFmtId="165" fontId="10" fillId="2" borderId="4" xfId="0" applyNumberFormat="1" applyFont="1" applyFill="1" applyBorder="1" applyAlignment="1">
      <alignment horizontal="right" wrapText="1"/>
    </xf>
    <xf numFmtId="164" fontId="10" fillId="4" borderId="4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168" fontId="1" fillId="2" borderId="0" xfId="0" applyNumberFormat="1" applyFont="1" applyFill="1" applyAlignment="1">
      <alignment horizontal="right" wrapText="1"/>
    </xf>
    <xf numFmtId="168" fontId="1" fillId="4" borderId="0" xfId="0" applyNumberFormat="1" applyFont="1" applyFill="1" applyAlignment="1">
      <alignment horizontal="right" wrapText="1"/>
    </xf>
    <xf numFmtId="0" fontId="10" fillId="2" borderId="0" xfId="0" applyFont="1" applyFill="1" applyAlignment="1">
      <alignment horizontal="left" wrapText="1"/>
    </xf>
    <xf numFmtId="164" fontId="10" fillId="4" borderId="0" xfId="0" applyNumberFormat="1" applyFont="1" applyFill="1" applyAlignment="1">
      <alignment horizontal="right" wrapText="1"/>
    </xf>
    <xf numFmtId="169" fontId="1" fillId="0" borderId="4" xfId="0" applyNumberFormat="1" applyFont="1" applyBorder="1" applyAlignment="1">
      <alignment wrapText="1"/>
    </xf>
    <xf numFmtId="169" fontId="9" fillId="0" borderId="6" xfId="0" applyNumberFormat="1" applyFont="1" applyBorder="1" applyAlignment="1">
      <alignment wrapText="1"/>
    </xf>
    <xf numFmtId="0" fontId="9" fillId="0" borderId="8" xfId="0" applyFont="1" applyBorder="1" applyAlignment="1">
      <alignment wrapText="1"/>
    </xf>
    <xf numFmtId="168" fontId="9" fillId="2" borderId="8" xfId="0" applyNumberFormat="1" applyFont="1" applyFill="1" applyBorder="1" applyAlignment="1">
      <alignment horizontal="right" wrapText="1"/>
    </xf>
    <xf numFmtId="168" fontId="9" fillId="4" borderId="8" xfId="0" applyNumberFormat="1" applyFont="1" applyFill="1" applyBorder="1" applyAlignment="1">
      <alignment horizontal="right" wrapText="1"/>
    </xf>
    <xf numFmtId="0" fontId="9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168" fontId="1" fillId="0" borderId="6" xfId="0" applyNumberFormat="1" applyFont="1" applyBorder="1" applyAlignment="1">
      <alignment horizontal="right" wrapText="1"/>
    </xf>
    <xf numFmtId="168" fontId="1" fillId="4" borderId="6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168" fontId="1" fillId="0" borderId="1" xfId="0" applyNumberFormat="1" applyFont="1" applyBorder="1" applyAlignment="1">
      <alignment horizontal="right" wrapText="1"/>
    </xf>
    <xf numFmtId="168" fontId="1" fillId="4" borderId="1" xfId="0" applyNumberFormat="1" applyFont="1" applyFill="1" applyBorder="1" applyAlignment="1">
      <alignment horizontal="right" wrapText="1"/>
    </xf>
    <xf numFmtId="170" fontId="1" fillId="0" borderId="6" xfId="0" applyNumberFormat="1" applyFont="1" applyBorder="1" applyAlignment="1">
      <alignment horizontal="right" wrapText="1"/>
    </xf>
    <xf numFmtId="170" fontId="1" fillId="4" borderId="6" xfId="0" applyNumberFormat="1" applyFont="1" applyFill="1" applyBorder="1" applyAlignment="1">
      <alignment horizontal="right" wrapText="1"/>
    </xf>
    <xf numFmtId="170" fontId="1" fillId="0" borderId="1" xfId="0" applyNumberFormat="1" applyFont="1" applyBorder="1" applyAlignment="1">
      <alignment horizontal="right" wrapText="1"/>
    </xf>
    <xf numFmtId="170" fontId="1" fillId="4" borderId="1" xfId="0" applyNumberFormat="1" applyFont="1" applyFill="1" applyBorder="1" applyAlignment="1">
      <alignment horizontal="right" wrapText="1"/>
    </xf>
    <xf numFmtId="0" fontId="13" fillId="0" borderId="0" xfId="0" applyFont="1" applyAlignment="1">
      <alignment wrapText="1"/>
    </xf>
    <xf numFmtId="0" fontId="9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right" wrapText="1"/>
    </xf>
    <xf numFmtId="0" fontId="1" fillId="4" borderId="6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 indent="1"/>
    </xf>
    <xf numFmtId="0" fontId="1" fillId="2" borderId="4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0" fillId="4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4" borderId="0" xfId="0" applyFont="1" applyFill="1" applyAlignment="1">
      <alignment horizontal="right" wrapText="1"/>
    </xf>
    <xf numFmtId="0" fontId="9" fillId="2" borderId="0" xfId="0" applyFont="1" applyFill="1" applyAlignment="1">
      <alignment horizontal="left" wrapText="1"/>
    </xf>
    <xf numFmtId="0" fontId="9" fillId="4" borderId="4" xfId="0" applyFont="1" applyFill="1" applyBorder="1" applyAlignment="1">
      <alignment horizontal="right" wrapText="1"/>
    </xf>
    <xf numFmtId="0" fontId="1" fillId="2" borderId="0" xfId="0" applyFont="1" applyFill="1" applyAlignment="1">
      <alignment vertical="top" wrapText="1"/>
    </xf>
    <xf numFmtId="0" fontId="1" fillId="4" borderId="3" xfId="0" applyFont="1" applyFill="1" applyBorder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1" fillId="2" borderId="2" xfId="0" applyFont="1" applyFill="1" applyBorder="1" applyAlignment="1">
      <alignment wrapText="1"/>
    </xf>
    <xf numFmtId="167" fontId="9" fillId="4" borderId="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168" fontId="9" fillId="2" borderId="0" xfId="0" applyNumberFormat="1" applyFont="1" applyFill="1" applyAlignment="1">
      <alignment horizontal="right" wrapText="1"/>
    </xf>
    <xf numFmtId="168" fontId="9" fillId="4" borderId="0" xfId="0" applyNumberFormat="1" applyFont="1" applyFill="1" applyAlignment="1">
      <alignment horizontal="right" wrapText="1"/>
    </xf>
    <xf numFmtId="0" fontId="9" fillId="0" borderId="13" xfId="0" applyFont="1" applyBorder="1" applyAlignment="1">
      <alignment wrapText="1"/>
    </xf>
    <xf numFmtId="168" fontId="9" fillId="2" borderId="13" xfId="0" applyNumberFormat="1" applyFont="1" applyFill="1" applyBorder="1" applyAlignment="1">
      <alignment horizontal="right" wrapText="1"/>
    </xf>
    <xf numFmtId="168" fontId="9" fillId="4" borderId="13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168" fontId="1" fillId="0" borderId="3" xfId="0" applyNumberFormat="1" applyFont="1" applyBorder="1" applyAlignment="1">
      <alignment wrapText="1"/>
    </xf>
    <xf numFmtId="168" fontId="1" fillId="0" borderId="0" xfId="0" applyNumberFormat="1" applyFont="1" applyAlignment="1">
      <alignment wrapText="1"/>
    </xf>
    <xf numFmtId="0" fontId="1" fillId="0" borderId="4" xfId="0" applyFont="1" applyBorder="1" applyAlignment="1">
      <alignment wrapText="1"/>
    </xf>
    <xf numFmtId="168" fontId="1" fillId="0" borderId="4" xfId="0" applyNumberFormat="1" applyFont="1" applyBorder="1" applyAlignment="1">
      <alignment wrapText="1"/>
    </xf>
    <xf numFmtId="168" fontId="1" fillId="4" borderId="4" xfId="0" applyNumberFormat="1" applyFont="1" applyFill="1" applyBorder="1" applyAlignment="1">
      <alignment horizontal="right" vertical="top" wrapText="1"/>
    </xf>
    <xf numFmtId="168" fontId="9" fillId="0" borderId="8" xfId="0" applyNumberFormat="1" applyFont="1" applyBorder="1" applyAlignment="1">
      <alignment wrapText="1"/>
    </xf>
    <xf numFmtId="168" fontId="9" fillId="0" borderId="6" xfId="0" applyNumberFormat="1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9" fillId="2" borderId="3" xfId="0" applyFont="1" applyFill="1" applyBorder="1" applyAlignment="1">
      <alignment horizontal="right" wrapText="1"/>
    </xf>
    <xf numFmtId="0" fontId="9" fillId="4" borderId="3" xfId="0" applyFont="1" applyFill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0" fontId="1" fillId="4" borderId="14" xfId="0" applyFont="1" applyFill="1" applyBorder="1" applyAlignment="1">
      <alignment horizontal="right"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168" fontId="1" fillId="2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0" fontId="9" fillId="0" borderId="15" xfId="0" applyFont="1" applyBorder="1" applyAlignment="1">
      <alignment wrapText="1"/>
    </xf>
    <xf numFmtId="168" fontId="9" fillId="2" borderId="15" xfId="0" applyNumberFormat="1" applyFont="1" applyFill="1" applyBorder="1" applyAlignment="1">
      <alignment horizontal="right" wrapText="1"/>
    </xf>
    <xf numFmtId="168" fontId="9" fillId="4" borderId="15" xfId="0" applyNumberFormat="1" applyFont="1" applyFill="1" applyBorder="1" applyAlignment="1">
      <alignment horizontal="right" wrapText="1"/>
    </xf>
    <xf numFmtId="168" fontId="1" fillId="4" borderId="0" xfId="0" applyNumberFormat="1" applyFont="1" applyFill="1" applyAlignment="1">
      <alignment wrapText="1"/>
    </xf>
    <xf numFmtId="0" fontId="1" fillId="0" borderId="3" xfId="0" applyFont="1" applyBorder="1" applyAlignment="1">
      <alignment horizontal="left" wrapText="1"/>
    </xf>
    <xf numFmtId="168" fontId="9" fillId="2" borderId="3" xfId="0" applyNumberFormat="1" applyFont="1" applyFill="1" applyBorder="1" applyAlignment="1">
      <alignment horizontal="right" wrapText="1"/>
    </xf>
    <xf numFmtId="168" fontId="9" fillId="4" borderId="3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 indent="1"/>
    </xf>
    <xf numFmtId="0" fontId="1" fillId="2" borderId="3" xfId="0" applyFont="1" applyFill="1" applyBorder="1" applyAlignment="1">
      <alignment horizontal="right" wrapText="1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right" wrapText="1"/>
    </xf>
    <xf numFmtId="0" fontId="1" fillId="2" borderId="16" xfId="0" applyFont="1" applyFill="1" applyBorder="1" applyAlignment="1">
      <alignment vertical="top" wrapText="1"/>
    </xf>
    <xf numFmtId="0" fontId="9" fillId="4" borderId="16" xfId="0" applyFont="1" applyFill="1" applyBorder="1" applyAlignment="1">
      <alignment horizontal="right" wrapText="1"/>
    </xf>
    <xf numFmtId="0" fontId="9" fillId="2" borderId="0" xfId="0" applyFont="1" applyFill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2" xfId="0" applyFont="1" applyBorder="1" applyAlignment="1">
      <alignment wrapText="1"/>
    </xf>
    <xf numFmtId="168" fontId="9" fillId="0" borderId="3" xfId="0" applyNumberFormat="1" applyFont="1" applyBorder="1" applyAlignment="1">
      <alignment horizontal="right" wrapText="1"/>
    </xf>
    <xf numFmtId="168" fontId="1" fillId="2" borderId="0" xfId="0" applyNumberFormat="1" applyFont="1" applyFill="1" applyAlignment="1">
      <alignment wrapText="1"/>
    </xf>
    <xf numFmtId="168" fontId="9" fillId="2" borderId="6" xfId="0" applyNumberFormat="1" applyFont="1" applyFill="1" applyBorder="1" applyAlignment="1">
      <alignment wrapText="1"/>
    </xf>
    <xf numFmtId="168" fontId="9" fillId="2" borderId="8" xfId="0" applyNumberFormat="1" applyFont="1" applyFill="1" applyBorder="1" applyAlignment="1">
      <alignment wrapText="1"/>
    </xf>
    <xf numFmtId="0" fontId="17" fillId="0" borderId="4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1" fillId="2" borderId="17" xfId="0" applyFont="1" applyFill="1" applyBorder="1" applyAlignment="1">
      <alignment vertical="top"/>
    </xf>
    <xf numFmtId="0" fontId="12" fillId="0" borderId="3" xfId="0" applyFont="1" applyBorder="1" applyAlignment="1">
      <alignment wrapText="1"/>
    </xf>
    <xf numFmtId="171" fontId="1" fillId="2" borderId="4" xfId="0" applyNumberFormat="1" applyFont="1" applyFill="1" applyBorder="1" applyAlignment="1">
      <alignment horizontal="right" wrapText="1"/>
    </xf>
    <xf numFmtId="171" fontId="1" fillId="2" borderId="6" xfId="0" applyNumberFormat="1" applyFont="1" applyFill="1" applyBorder="1" applyAlignment="1">
      <alignment horizontal="right" wrapText="1"/>
    </xf>
    <xf numFmtId="0" fontId="12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167" fontId="9" fillId="2" borderId="1" xfId="0" applyNumberFormat="1" applyFont="1" applyFill="1" applyBorder="1" applyAlignment="1">
      <alignment horizontal="right" vertical="top" wrapText="1"/>
    </xf>
    <xf numFmtId="167" fontId="9" fillId="3" borderId="2" xfId="0" applyNumberFormat="1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7" xfId="0" applyFont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13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168" fontId="9" fillId="0" borderId="3" xfId="0" applyNumberFormat="1" applyFont="1" applyBorder="1" applyAlignment="1">
      <alignment wrapText="1"/>
    </xf>
    <xf numFmtId="165" fontId="10" fillId="2" borderId="0" xfId="0" applyNumberFormat="1" applyFont="1" applyFill="1" applyAlignment="1">
      <alignment wrapText="1"/>
    </xf>
    <xf numFmtId="165" fontId="10" fillId="4" borderId="0" xfId="0" applyNumberFormat="1" applyFont="1" applyFill="1" applyAlignment="1">
      <alignment wrapText="1"/>
    </xf>
    <xf numFmtId="0" fontId="1" fillId="0" borderId="1" xfId="0" applyFont="1" applyBorder="1" applyAlignment="1">
      <alignment wrapText="1"/>
    </xf>
    <xf numFmtId="165" fontId="10" fillId="2" borderId="1" xfId="0" applyNumberFormat="1" applyFont="1" applyFill="1" applyBorder="1" applyAlignment="1">
      <alignment wrapText="1"/>
    </xf>
    <xf numFmtId="165" fontId="10" fillId="4" borderId="1" xfId="0" applyNumberFormat="1" applyFont="1" applyFill="1" applyBorder="1" applyAlignment="1">
      <alignment wrapText="1"/>
    </xf>
    <xf numFmtId="168" fontId="1" fillId="2" borderId="3" xfId="0" applyNumberFormat="1" applyFont="1" applyFill="1" applyBorder="1" applyAlignment="1">
      <alignment wrapText="1"/>
    </xf>
    <xf numFmtId="168" fontId="1" fillId="2" borderId="4" xfId="0" applyNumberFormat="1" applyFont="1" applyFill="1" applyBorder="1" applyAlignment="1">
      <alignment wrapText="1"/>
    </xf>
    <xf numFmtId="168" fontId="9" fillId="4" borderId="8" xfId="0" applyNumberFormat="1" applyFont="1" applyFill="1" applyBorder="1" applyAlignment="1">
      <alignment wrapText="1"/>
    </xf>
    <xf numFmtId="172" fontId="0" fillId="0" borderId="0" xfId="7" applyNumberFormat="1" applyFont="1" applyAlignment="1">
      <alignment vertical="center" wrapText="1"/>
    </xf>
    <xf numFmtId="9" fontId="1" fillId="3" borderId="4" xfId="6" applyFont="1" applyFill="1" applyBorder="1" applyAlignment="1">
      <alignment wrapText="1"/>
    </xf>
    <xf numFmtId="9" fontId="1" fillId="2" borderId="4" xfId="6" applyFont="1" applyFill="1" applyBorder="1" applyAlignment="1">
      <alignment horizontal="right" wrapText="1"/>
    </xf>
    <xf numFmtId="168" fontId="0" fillId="0" borderId="0" xfId="0" applyNumberFormat="1"/>
    <xf numFmtId="168" fontId="1" fillId="3" borderId="3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right" wrapText="1"/>
    </xf>
    <xf numFmtId="168" fontId="1" fillId="3" borderId="0" xfId="0" applyNumberFormat="1" applyFont="1" applyFill="1" applyAlignment="1">
      <alignment horizontal="right" wrapText="1"/>
    </xf>
    <xf numFmtId="165" fontId="1" fillId="2" borderId="0" xfId="0" applyNumberFormat="1" applyFont="1" applyFill="1" applyAlignment="1">
      <alignment horizontal="right" wrapText="1"/>
    </xf>
    <xf numFmtId="168" fontId="1" fillId="3" borderId="4" xfId="0" applyNumberFormat="1" applyFont="1" applyFill="1" applyBorder="1" applyAlignment="1">
      <alignment horizontal="right" wrapText="1"/>
    </xf>
    <xf numFmtId="165" fontId="1" fillId="2" borderId="4" xfId="0" applyNumberFormat="1" applyFont="1" applyFill="1" applyBorder="1" applyAlignment="1">
      <alignment horizontal="right" wrapText="1"/>
    </xf>
    <xf numFmtId="168" fontId="9" fillId="3" borderId="5" xfId="0" applyNumberFormat="1" applyFont="1" applyFill="1" applyBorder="1" applyAlignment="1">
      <alignment horizontal="right" wrapText="1"/>
    </xf>
    <xf numFmtId="168" fontId="9" fillId="2" borderId="5" xfId="0" applyNumberFormat="1" applyFont="1" applyFill="1" applyBorder="1" applyAlignment="1">
      <alignment horizontal="right" wrapText="1"/>
    </xf>
    <xf numFmtId="164" fontId="9" fillId="2" borderId="5" xfId="0" applyNumberFormat="1" applyFont="1" applyFill="1" applyBorder="1" applyAlignment="1">
      <alignment horizontal="right" wrapText="1"/>
    </xf>
    <xf numFmtId="168" fontId="9" fillId="3" borderId="6" xfId="0" applyNumberFormat="1" applyFont="1" applyFill="1" applyBorder="1" applyAlignment="1">
      <alignment horizontal="right" wrapText="1"/>
    </xf>
    <xf numFmtId="164" fontId="9" fillId="2" borderId="6" xfId="0" applyNumberFormat="1" applyFont="1" applyFill="1" applyBorder="1" applyAlignment="1">
      <alignment horizontal="right" wrapText="1"/>
    </xf>
    <xf numFmtId="165" fontId="10" fillId="3" borderId="0" xfId="0" applyNumberFormat="1" applyFont="1" applyFill="1" applyAlignment="1">
      <alignment horizontal="right" wrapText="1"/>
    </xf>
    <xf numFmtId="168" fontId="1" fillId="3" borderId="7" xfId="0" applyNumberFormat="1" applyFont="1" applyFill="1" applyBorder="1" applyAlignment="1">
      <alignment horizontal="right" wrapText="1"/>
    </xf>
    <xf numFmtId="168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wrapText="1"/>
    </xf>
    <xf numFmtId="168" fontId="9" fillId="3" borderId="18" xfId="0" applyNumberFormat="1" applyFont="1" applyFill="1" applyBorder="1" applyAlignment="1">
      <alignment horizontal="right" wrapText="1"/>
    </xf>
    <xf numFmtId="168" fontId="9" fillId="2" borderId="18" xfId="0" applyNumberFormat="1" applyFont="1" applyFill="1" applyBorder="1" applyAlignment="1">
      <alignment horizontal="right" wrapText="1"/>
    </xf>
    <xf numFmtId="0" fontId="9" fillId="2" borderId="18" xfId="0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right" wrapText="1"/>
    </xf>
    <xf numFmtId="165" fontId="10" fillId="3" borderId="1" xfId="0" applyNumberFormat="1" applyFont="1" applyFill="1" applyBorder="1" applyAlignment="1">
      <alignment horizontal="right" wrapText="1"/>
    </xf>
    <xf numFmtId="165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166" fontId="12" fillId="0" borderId="3" xfId="0" applyNumberFormat="1" applyFont="1" applyBorder="1" applyAlignment="1">
      <alignment vertical="center" wrapText="1"/>
    </xf>
    <xf numFmtId="168" fontId="9" fillId="3" borderId="8" xfId="0" applyNumberFormat="1" applyFont="1" applyFill="1" applyBorder="1" applyAlignment="1">
      <alignment horizontal="right" wrapText="1"/>
    </xf>
    <xf numFmtId="164" fontId="9" fillId="2" borderId="1" xfId="0" applyNumberFormat="1" applyFont="1" applyFill="1" applyBorder="1" applyAlignment="1">
      <alignment horizontal="right" wrapText="1"/>
    </xf>
    <xf numFmtId="168" fontId="1" fillId="3" borderId="9" xfId="0" applyNumberFormat="1" applyFont="1" applyFill="1" applyBorder="1" applyAlignment="1">
      <alignment horizontal="right" vertical="top" wrapText="1"/>
    </xf>
    <xf numFmtId="168" fontId="1" fillId="2" borderId="9" xfId="0" applyNumberFormat="1" applyFont="1" applyFill="1" applyBorder="1" applyAlignment="1">
      <alignment horizontal="right" wrapText="1"/>
    </xf>
    <xf numFmtId="168" fontId="1" fillId="3" borderId="6" xfId="0" applyNumberFormat="1" applyFont="1" applyFill="1" applyBorder="1" applyAlignment="1">
      <alignment wrapText="1"/>
    </xf>
    <xf numFmtId="168" fontId="1" fillId="3" borderId="0" xfId="0" applyNumberFormat="1" applyFont="1" applyFill="1" applyAlignment="1">
      <alignment wrapText="1"/>
    </xf>
    <xf numFmtId="168" fontId="1" fillId="3" borderId="4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horizontal="right" vertical="top" wrapText="1"/>
    </xf>
    <xf numFmtId="168" fontId="1" fillId="3" borderId="7" xfId="0" applyNumberFormat="1" applyFont="1" applyFill="1" applyBorder="1" applyAlignment="1">
      <alignment wrapText="1"/>
    </xf>
    <xf numFmtId="168" fontId="9" fillId="3" borderId="10" xfId="0" applyNumberFormat="1" applyFont="1" applyFill="1" applyBorder="1" applyAlignment="1">
      <alignment horizontal="right" wrapText="1"/>
    </xf>
    <xf numFmtId="168" fontId="9" fillId="2" borderId="10" xfId="0" applyNumberFormat="1" applyFont="1" applyFill="1" applyBorder="1" applyAlignment="1">
      <alignment horizontal="right" wrapText="1"/>
    </xf>
    <xf numFmtId="168" fontId="1" fillId="3" borderId="3" xfId="0" applyNumberFormat="1" applyFont="1" applyFill="1" applyBorder="1" applyAlignment="1">
      <alignment horizontal="right" vertical="top" wrapText="1"/>
    </xf>
    <xf numFmtId="168" fontId="12" fillId="0" borderId="4" xfId="0" applyNumberFormat="1" applyFont="1" applyBorder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</cellXfs>
  <cellStyles count="8">
    <cellStyle name="Comma" xfId="7" builtinId="3"/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Percent" xfId="6" builtinId="5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342900</xdr:rowOff>
    </xdr:from>
    <xdr:to>
      <xdr:col>7</xdr:col>
      <xdr:colOff>628650</xdr:colOff>
      <xdr:row>10</xdr:row>
      <xdr:rowOff>342900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C0E24C9-954E-43D8-AE28-E5CE02048E1A}"/>
            </a:ext>
          </a:extLst>
        </xdr:cNvPr>
        <xdr:cNvCxnSpPr/>
      </xdr:nvCxnSpPr>
      <xdr:spPr>
        <a:xfrm>
          <a:off x="681990" y="2354580"/>
          <a:ext cx="4320540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527685</xdr:colOff>
      <xdr:row>11</xdr:row>
      <xdr:rowOff>72625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AF5C39-E5E4-4B29-97D6-C7B5610DB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11680"/>
          <a:ext cx="527685" cy="438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customProperty" Target="../customProperty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customProperty" Target="../customProperty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showGridLines="0" tabSelected="1" showRuler="0" workbookViewId="0"/>
  </sheetViews>
  <sheetFormatPr defaultColWidth="13.28515625" defaultRowHeight="12.75" x14ac:dyDescent="0.2"/>
  <cols>
    <col min="1" max="7" width="9.140625" customWidth="1"/>
    <col min="8" max="17" width="9.5703125" customWidth="1"/>
  </cols>
  <sheetData>
    <row r="1" spans="1:17" ht="14.1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9.1" customHeight="1" x14ac:dyDescent="0.2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149999999999999" customHeight="1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4.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1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1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4.1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4.1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29.1" customHeight="1" x14ac:dyDescent="0.2">
      <c r="A11" s="2"/>
      <c r="B11" s="210" t="s">
        <v>158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"/>
      <c r="O11" s="2"/>
      <c r="P11" s="2"/>
      <c r="Q11" s="2"/>
    </row>
    <row r="12" spans="1:17" ht="14.1" customHeight="1" x14ac:dyDescent="0.2">
      <c r="A12" s="2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"/>
      <c r="O12" s="2"/>
      <c r="P12" s="2"/>
      <c r="Q12" s="2"/>
    </row>
    <row r="13" spans="1:17" ht="14.1" customHeight="1" x14ac:dyDescent="0.2">
      <c r="A13" s="2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"/>
      <c r="O13" s="2"/>
      <c r="P13" s="2"/>
      <c r="Q13" s="2"/>
    </row>
    <row r="14" spans="1:17" ht="14.1" customHeight="1" x14ac:dyDescent="0.2">
      <c r="A14" s="2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"/>
      <c r="O14" s="2"/>
      <c r="P14" s="2"/>
      <c r="Q14" s="2"/>
    </row>
    <row r="15" spans="1:17" ht="14.1" customHeight="1" x14ac:dyDescent="0.2">
      <c r="A15" s="2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"/>
      <c r="O15" s="2"/>
      <c r="P15" s="2"/>
      <c r="Q15" s="2"/>
    </row>
    <row r="16" spans="1:17" ht="14.1" customHeight="1" x14ac:dyDescent="0.2">
      <c r="A16" s="2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"/>
      <c r="O16" s="2"/>
      <c r="P16" s="2"/>
      <c r="Q16" s="2"/>
    </row>
    <row r="17" spans="1:17" ht="14.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4.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mergeCells count="1">
    <mergeCell ref="B11:M16"/>
  </mergeCells>
  <pageMargins left="0.75" right="0.75" top="1" bottom="1" header="0.5" footer="0.5"/>
  <customProperties>
    <customPr name="_pios_id" r:id="rId1"/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showGridLines="0" showRuler="0" zoomScaleNormal="100" workbookViewId="0"/>
  </sheetViews>
  <sheetFormatPr defaultColWidth="13.28515625" defaultRowHeight="12.75" x14ac:dyDescent="0.2"/>
  <cols>
    <col min="1" max="1" width="8.85546875" customWidth="1"/>
    <col min="2" max="2" width="76.85546875" customWidth="1"/>
    <col min="3" max="3" width="16.85546875" customWidth="1"/>
    <col min="4" max="4" width="18.140625" customWidth="1"/>
    <col min="5" max="5" width="14.7109375" customWidth="1"/>
    <col min="6" max="8" width="9.5703125" customWidth="1"/>
    <col min="9" max="9" width="16.140625" customWidth="1"/>
  </cols>
  <sheetData>
    <row r="1" spans="1:9" ht="15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23.25" customHeight="1" x14ac:dyDescent="0.3">
      <c r="A2" s="2"/>
      <c r="B2" s="4" t="s">
        <v>0</v>
      </c>
      <c r="C2" s="2"/>
      <c r="D2" s="2"/>
      <c r="E2" s="2"/>
      <c r="F2" s="2"/>
      <c r="G2" s="2"/>
      <c r="H2" s="2"/>
      <c r="I2" s="2"/>
    </row>
    <row r="3" spans="1:9" ht="16.7" customHeight="1" x14ac:dyDescent="0.2">
      <c r="A3" s="2"/>
      <c r="B3" s="5" t="s">
        <v>1</v>
      </c>
      <c r="C3" s="2"/>
      <c r="D3" s="2"/>
      <c r="E3" s="2"/>
      <c r="F3" s="2"/>
      <c r="G3" s="2"/>
      <c r="H3" s="2"/>
      <c r="I3" s="2"/>
    </row>
    <row r="4" spans="1:9" ht="15" customHeight="1" x14ac:dyDescent="0.2">
      <c r="A4" s="2"/>
      <c r="B4" s="18"/>
      <c r="C4" s="2"/>
      <c r="D4" s="2"/>
      <c r="E4" s="2"/>
      <c r="F4" s="2"/>
      <c r="G4" s="2"/>
      <c r="H4" s="2"/>
      <c r="I4" s="2"/>
    </row>
    <row r="5" spans="1:9" ht="16.7" customHeight="1" x14ac:dyDescent="0.2">
      <c r="A5" s="2"/>
      <c r="B5" s="6" t="s">
        <v>0</v>
      </c>
      <c r="C5" s="24"/>
      <c r="D5" s="24"/>
      <c r="E5" s="24"/>
      <c r="F5" s="2"/>
      <c r="G5" s="2"/>
      <c r="H5" s="2"/>
      <c r="I5" s="2"/>
    </row>
    <row r="6" spans="1:9" ht="16.7" customHeight="1" x14ac:dyDescent="0.2">
      <c r="A6" s="2"/>
      <c r="B6" s="7" t="s">
        <v>2</v>
      </c>
      <c r="C6" s="8" t="s">
        <v>3</v>
      </c>
      <c r="D6" s="9" t="s">
        <v>4</v>
      </c>
      <c r="E6" s="9" t="s">
        <v>5</v>
      </c>
      <c r="F6" s="2"/>
      <c r="G6" s="2"/>
      <c r="H6" s="2"/>
      <c r="I6" s="2"/>
    </row>
    <row r="7" spans="1:9" ht="16.7" customHeight="1" x14ac:dyDescent="0.2">
      <c r="A7" s="2"/>
      <c r="B7" s="10" t="s">
        <v>6</v>
      </c>
      <c r="C7" s="174">
        <v>118025000</v>
      </c>
      <c r="D7" s="34">
        <v>105244000</v>
      </c>
      <c r="E7" s="175">
        <v>0.12</v>
      </c>
      <c r="F7" s="2"/>
      <c r="G7" s="2"/>
      <c r="H7" s="2"/>
      <c r="I7" s="2"/>
    </row>
    <row r="8" spans="1:9" ht="16.7" customHeight="1" x14ac:dyDescent="0.2">
      <c r="A8" s="14"/>
      <c r="B8" s="2" t="s">
        <v>7</v>
      </c>
      <c r="C8" s="176">
        <v>81120000</v>
      </c>
      <c r="D8" s="54">
        <v>60511000</v>
      </c>
      <c r="E8" s="177">
        <v>0.34</v>
      </c>
      <c r="F8" s="14"/>
      <c r="G8" s="14"/>
      <c r="H8" s="2"/>
      <c r="I8" s="2"/>
    </row>
    <row r="9" spans="1:9" ht="16.7" customHeight="1" x14ac:dyDescent="0.2">
      <c r="A9" s="14"/>
      <c r="B9" s="2" t="s">
        <v>8</v>
      </c>
      <c r="C9" s="176">
        <v>36905000</v>
      </c>
      <c r="D9" s="54">
        <v>44733000</v>
      </c>
      <c r="E9" s="177">
        <v>-0.17</v>
      </c>
      <c r="F9" s="14"/>
      <c r="G9" s="14"/>
      <c r="H9" s="2"/>
      <c r="I9" s="170"/>
    </row>
    <row r="10" spans="1:9" ht="16.7" customHeight="1" x14ac:dyDescent="0.2">
      <c r="A10" s="14"/>
      <c r="B10" s="11" t="s">
        <v>9</v>
      </c>
      <c r="C10" s="178">
        <v>22693000</v>
      </c>
      <c r="D10" s="45">
        <v>23205000</v>
      </c>
      <c r="E10" s="179">
        <v>-0.02</v>
      </c>
      <c r="F10" s="14"/>
      <c r="G10" s="14"/>
      <c r="H10" s="2"/>
      <c r="I10" s="170"/>
    </row>
    <row r="11" spans="1:9" ht="16.7" customHeight="1" x14ac:dyDescent="0.2">
      <c r="A11" s="2"/>
      <c r="B11" s="12" t="s">
        <v>10</v>
      </c>
      <c r="C11" s="180">
        <v>140718000</v>
      </c>
      <c r="D11" s="181">
        <v>128449000</v>
      </c>
      <c r="E11" s="182">
        <v>0.1</v>
      </c>
      <c r="F11" s="2"/>
      <c r="G11" s="2"/>
      <c r="H11" s="2"/>
      <c r="I11" s="170"/>
    </row>
    <row r="12" spans="1:9" ht="16.7" customHeight="1" x14ac:dyDescent="0.2">
      <c r="A12" s="2"/>
      <c r="B12" s="13" t="s">
        <v>11</v>
      </c>
      <c r="C12" s="183">
        <v>120693000</v>
      </c>
      <c r="D12" s="48">
        <v>109136000</v>
      </c>
      <c r="E12" s="184">
        <v>0.11</v>
      </c>
      <c r="F12" s="2"/>
      <c r="G12" s="2"/>
      <c r="H12" s="2"/>
      <c r="I12" s="2"/>
    </row>
    <row r="13" spans="1:9" ht="16.7" customHeight="1" x14ac:dyDescent="0.2">
      <c r="A13" s="14"/>
      <c r="B13" s="14" t="s">
        <v>12</v>
      </c>
      <c r="C13" s="185">
        <v>0.86</v>
      </c>
      <c r="D13" s="15">
        <v>0.85</v>
      </c>
      <c r="E13" s="25"/>
      <c r="F13" s="14"/>
      <c r="G13" s="14"/>
      <c r="H13" s="2"/>
      <c r="I13" s="2"/>
    </row>
    <row r="14" spans="1:9" ht="16.7" customHeight="1" x14ac:dyDescent="0.2">
      <c r="A14" s="14"/>
      <c r="B14" s="142" t="s">
        <v>13</v>
      </c>
      <c r="C14" s="186">
        <v>118046000</v>
      </c>
      <c r="D14" s="187">
        <v>128969000</v>
      </c>
      <c r="E14" s="188">
        <v>-0.08</v>
      </c>
      <c r="F14" s="14"/>
      <c r="G14" s="14"/>
      <c r="H14" s="2"/>
      <c r="I14" s="2"/>
    </row>
    <row r="15" spans="1:9" ht="16.7" customHeight="1" x14ac:dyDescent="0.2">
      <c r="A15" s="2"/>
      <c r="B15" s="13" t="s">
        <v>14</v>
      </c>
      <c r="C15" s="183">
        <v>2647000</v>
      </c>
      <c r="D15" s="48">
        <v>-19833000</v>
      </c>
      <c r="E15" s="147"/>
      <c r="F15" s="2"/>
      <c r="G15" s="2"/>
      <c r="H15" s="2"/>
      <c r="I15" s="2"/>
    </row>
    <row r="16" spans="1:9" ht="16.7" customHeight="1" x14ac:dyDescent="0.2">
      <c r="A16" s="2"/>
      <c r="B16" s="142" t="s">
        <v>15</v>
      </c>
      <c r="C16" s="171">
        <v>0.02</v>
      </c>
      <c r="D16" s="172">
        <v>-0.15</v>
      </c>
      <c r="E16" s="146"/>
      <c r="F16" s="2"/>
      <c r="G16" s="2"/>
      <c r="H16" s="2"/>
      <c r="I16" s="2"/>
    </row>
    <row r="17" spans="1:9" ht="16.7" customHeight="1" x14ac:dyDescent="0.2">
      <c r="A17" s="2"/>
      <c r="B17" s="63" t="s">
        <v>16</v>
      </c>
      <c r="C17" s="189">
        <v>2973000</v>
      </c>
      <c r="D17" s="190">
        <v>-21490000</v>
      </c>
      <c r="E17" s="191"/>
      <c r="F17" s="2"/>
      <c r="G17" s="2"/>
      <c r="H17" s="2"/>
      <c r="I17" s="2"/>
    </row>
    <row r="18" spans="1:9" ht="16.7" customHeight="1" x14ac:dyDescent="0.2">
      <c r="A18" s="2"/>
      <c r="B18" s="13" t="s">
        <v>17</v>
      </c>
      <c r="C18" s="183">
        <v>10480000</v>
      </c>
      <c r="D18" s="48">
        <v>-23244000</v>
      </c>
      <c r="E18" s="192"/>
      <c r="F18" s="2"/>
      <c r="G18" s="2"/>
      <c r="H18" s="2"/>
      <c r="I18" s="2"/>
    </row>
    <row r="19" spans="1:9" ht="16.7" customHeight="1" x14ac:dyDescent="0.2">
      <c r="A19" s="14"/>
      <c r="B19" s="16" t="s">
        <v>18</v>
      </c>
      <c r="C19" s="193">
        <v>7.0000000000000007E-2</v>
      </c>
      <c r="D19" s="194">
        <v>-0.18</v>
      </c>
      <c r="E19" s="195"/>
      <c r="F19" s="14"/>
      <c r="G19" s="14"/>
      <c r="H19" s="2"/>
      <c r="I19" s="2"/>
    </row>
    <row r="20" spans="1:9" ht="27.4" customHeight="1" x14ac:dyDescent="0.2">
      <c r="A20" s="2"/>
      <c r="B20" s="17" t="s">
        <v>19</v>
      </c>
      <c r="C20" s="26"/>
      <c r="D20" s="26"/>
      <c r="E20" s="26"/>
      <c r="F20" s="2"/>
      <c r="G20" s="2"/>
      <c r="H20" s="2"/>
      <c r="I20" s="2"/>
    </row>
    <row r="21" spans="1:9" ht="16.7" customHeight="1" thickBot="1" x14ac:dyDescent="0.25">
      <c r="A21" s="2"/>
      <c r="B21" s="18"/>
      <c r="C21" s="2"/>
      <c r="D21" s="2"/>
      <c r="E21" s="2"/>
      <c r="F21" s="2"/>
      <c r="G21" s="2"/>
      <c r="H21" s="2"/>
      <c r="I21" s="2"/>
    </row>
    <row r="22" spans="1:9" ht="16.7" customHeight="1" thickBot="1" x14ac:dyDescent="0.25">
      <c r="A22" s="2"/>
      <c r="B22" s="7" t="s">
        <v>20</v>
      </c>
      <c r="C22" s="8" t="s">
        <v>3</v>
      </c>
      <c r="D22" s="9" t="s">
        <v>4</v>
      </c>
      <c r="E22" s="9" t="s">
        <v>5</v>
      </c>
      <c r="F22" s="2"/>
      <c r="G22" s="2"/>
      <c r="H22" s="2"/>
      <c r="I22" s="2"/>
    </row>
    <row r="23" spans="1:9" ht="16.7" customHeight="1" x14ac:dyDescent="0.2">
      <c r="A23" s="2"/>
      <c r="B23" s="148" t="s">
        <v>21</v>
      </c>
      <c r="C23" s="174">
        <v>81120000</v>
      </c>
      <c r="D23" s="34">
        <v>60511000</v>
      </c>
      <c r="E23" s="196">
        <v>0.34</v>
      </c>
      <c r="F23" s="2"/>
      <c r="G23" s="2"/>
      <c r="H23" s="2"/>
      <c r="I23" s="2"/>
    </row>
    <row r="24" spans="1:9" ht="16.7" customHeight="1" x14ac:dyDescent="0.2">
      <c r="A24" s="2"/>
      <c r="B24" s="149" t="s">
        <v>22</v>
      </c>
      <c r="C24" s="178">
        <v>2530000</v>
      </c>
      <c r="D24" s="45">
        <v>7851000</v>
      </c>
      <c r="E24" s="45"/>
      <c r="F24" s="2"/>
      <c r="G24" s="2"/>
      <c r="H24" s="2"/>
      <c r="I24" s="2"/>
    </row>
    <row r="25" spans="1:9" ht="16.7" customHeight="1" x14ac:dyDescent="0.2">
      <c r="A25" s="2"/>
      <c r="B25" s="6" t="s">
        <v>23</v>
      </c>
      <c r="C25" s="197">
        <v>83650000</v>
      </c>
      <c r="D25" s="61">
        <v>68362000</v>
      </c>
      <c r="E25" s="198">
        <v>0.22</v>
      </c>
      <c r="F25" s="2"/>
      <c r="G25" s="2"/>
      <c r="H25" s="2"/>
      <c r="I25" s="2"/>
    </row>
    <row r="26" spans="1:9" ht="16.7" customHeight="1" x14ac:dyDescent="0.2">
      <c r="A26" s="2"/>
      <c r="B26" s="19"/>
      <c r="C26" s="28"/>
      <c r="D26" s="28"/>
      <c r="E26" s="28"/>
      <c r="F26" s="2"/>
      <c r="G26" s="2"/>
      <c r="H26" s="2"/>
      <c r="I26" s="2"/>
    </row>
    <row r="27" spans="1:9" ht="16.7" customHeight="1" x14ac:dyDescent="0.2">
      <c r="A27" s="2"/>
      <c r="B27" s="18"/>
      <c r="C27" s="2"/>
      <c r="D27" s="2"/>
      <c r="E27" s="2"/>
      <c r="F27" s="2"/>
      <c r="G27" s="2"/>
      <c r="H27" s="2"/>
      <c r="I27" s="2"/>
    </row>
    <row r="28" spans="1:9" ht="15" customHeight="1" thickBot="1" x14ac:dyDescent="0.25">
      <c r="B28" s="6" t="s">
        <v>24</v>
      </c>
      <c r="C28" s="24"/>
      <c r="D28" s="150"/>
    </row>
    <row r="29" spans="1:9" ht="15" customHeight="1" x14ac:dyDescent="0.2">
      <c r="B29" s="7" t="s">
        <v>20</v>
      </c>
      <c r="C29" s="151" t="s">
        <v>3</v>
      </c>
      <c r="D29" s="22" t="s">
        <v>4</v>
      </c>
    </row>
    <row r="30" spans="1:9" ht="15" customHeight="1" x14ac:dyDescent="0.2">
      <c r="B30" s="152" t="s">
        <v>25</v>
      </c>
      <c r="C30" s="199">
        <f>'4. Cons Stat of CF'!H6</f>
        <v>2647000</v>
      </c>
      <c r="D30" s="200">
        <f>'4. Cons Stat of CF'!D6</f>
        <v>-19833000</v>
      </c>
    </row>
    <row r="31" spans="1:9" ht="15" customHeight="1" x14ac:dyDescent="0.2">
      <c r="B31" s="153" t="s">
        <v>26</v>
      </c>
      <c r="C31" s="201">
        <f>'4. Cons Stat of CF'!H8</f>
        <v>12508000</v>
      </c>
      <c r="D31" s="119">
        <f>'4. Cons Stat of CF'!D8</f>
        <v>15244000</v>
      </c>
    </row>
    <row r="32" spans="1:9" ht="15" customHeight="1" x14ac:dyDescent="0.2">
      <c r="B32" s="2" t="s">
        <v>27</v>
      </c>
      <c r="C32" s="202">
        <f>'4. Cons Stat of CF'!H10</f>
        <v>2608000</v>
      </c>
      <c r="D32" s="54">
        <f>'4. Cons Stat of CF'!D10</f>
        <v>1774000</v>
      </c>
    </row>
    <row r="33" spans="2:7" ht="15" customHeight="1" x14ac:dyDescent="0.2">
      <c r="B33" s="2" t="s">
        <v>28</v>
      </c>
      <c r="C33" s="202">
        <f>SUM('4. Cons Stat of CF'!H7,'4. Cons Stat of CF'!H9,'4. Cons Stat of CF'!H11)</f>
        <v>-624000</v>
      </c>
      <c r="D33" s="54">
        <f>SUM('4. Cons Stat of CF'!D7,'4. Cons Stat of CF'!D9,'4. Cons Stat of CF'!D11)</f>
        <v>802000</v>
      </c>
    </row>
    <row r="34" spans="2:7" ht="15" customHeight="1" x14ac:dyDescent="0.2">
      <c r="B34" s="2" t="s">
        <v>29</v>
      </c>
      <c r="C34" s="202">
        <f>SUM('4. Cons Stat of CF'!H13:H15)-C35</f>
        <v>-11005000</v>
      </c>
      <c r="D34" s="54">
        <f>SUM('4. Cons Stat of CF'!D13:D15)-D35</f>
        <v>-12521000</v>
      </c>
    </row>
    <row r="35" spans="2:7" ht="15" customHeight="1" x14ac:dyDescent="0.2">
      <c r="B35" s="2" t="s">
        <v>30</v>
      </c>
      <c r="C35" s="202">
        <f>'3. Cons Balance Sheet'!I51-'3. Cons Balance Sheet'!H51</f>
        <v>3152000</v>
      </c>
      <c r="D35" s="54">
        <f>'3. Cons Balance Sheet'!E51-'3. Cons Balance Sheet'!D51</f>
        <v>-932000</v>
      </c>
    </row>
    <row r="36" spans="2:7" ht="15" customHeight="1" x14ac:dyDescent="0.2">
      <c r="B36" s="2" t="s">
        <v>31</v>
      </c>
      <c r="C36" s="202">
        <f>'5. Operational performance'!H36</f>
        <v>-1478000</v>
      </c>
      <c r="D36" s="54">
        <f>'5. Operational performance'!D36</f>
        <v>-1467000</v>
      </c>
    </row>
    <row r="37" spans="2:7" ht="15" customHeight="1" x14ac:dyDescent="0.2">
      <c r="B37" s="11" t="s">
        <v>32</v>
      </c>
      <c r="C37" s="203">
        <f>'4. Cons Stat of CF'!H48+'4. Cons Stat of CF'!H49</f>
        <v>-1371000</v>
      </c>
      <c r="D37" s="45">
        <f>'4. Cons Stat of CF'!D48+'4. Cons Stat of CF'!D49</f>
        <v>-6311000</v>
      </c>
    </row>
    <row r="38" spans="2:7" ht="15" customHeight="1" x14ac:dyDescent="0.2">
      <c r="B38" s="154" t="s">
        <v>33</v>
      </c>
      <c r="C38" s="197">
        <f>SUM(C30:C37)</f>
        <v>6437000</v>
      </c>
      <c r="D38" s="61">
        <f>SUM(D30:D37)</f>
        <v>-23244000</v>
      </c>
    </row>
    <row r="39" spans="2:7" ht="15" customHeight="1" x14ac:dyDescent="0.2">
      <c r="B39" s="145"/>
      <c r="C39" s="204"/>
      <c r="D39" s="145"/>
      <c r="F39" s="23"/>
      <c r="G39" s="23"/>
    </row>
    <row r="40" spans="2:7" ht="15" customHeight="1" x14ac:dyDescent="0.2">
      <c r="B40" s="155" t="s">
        <v>34</v>
      </c>
      <c r="C40" s="202">
        <f>'5. Operational performance'!H44</f>
        <v>-3456000</v>
      </c>
      <c r="D40" s="54">
        <f>'5. Operational performance'!D44</f>
        <v>-3586000</v>
      </c>
    </row>
    <row r="41" spans="2:7" ht="15" customHeight="1" x14ac:dyDescent="0.2">
      <c r="B41" s="155" t="s">
        <v>35</v>
      </c>
      <c r="C41" s="202">
        <f>'5. Operational performance'!H45</f>
        <v>14965000</v>
      </c>
      <c r="D41" s="54">
        <f>'5. Operational performance'!D45</f>
        <v>1464000</v>
      </c>
    </row>
    <row r="42" spans="2:7" ht="15" customHeight="1" x14ac:dyDescent="0.2">
      <c r="B42" s="156" t="s">
        <v>36</v>
      </c>
      <c r="C42" s="205">
        <f>'5. Operational performance'!H47</f>
        <v>-426000</v>
      </c>
      <c r="D42" s="187">
        <f>'5. Operational performance'!D47</f>
        <v>198000</v>
      </c>
    </row>
    <row r="43" spans="2:7" ht="15" customHeight="1" x14ac:dyDescent="0.2">
      <c r="B43" s="157" t="s">
        <v>37</v>
      </c>
      <c r="C43" s="206">
        <f>SUM(C38:C42)</f>
        <v>17520000</v>
      </c>
      <c r="D43" s="207">
        <f>SUM(D38:D42)</f>
        <v>-25168000</v>
      </c>
    </row>
    <row r="44" spans="2:7" ht="15" customHeight="1" x14ac:dyDescent="0.2">
      <c r="B44" s="29"/>
      <c r="C44" s="30"/>
      <c r="D44" s="30"/>
    </row>
    <row r="45" spans="2:7" ht="15" customHeight="1" x14ac:dyDescent="0.2"/>
    <row r="46" spans="2:7" ht="15" customHeight="1" x14ac:dyDescent="0.2">
      <c r="B46" s="6" t="s">
        <v>38</v>
      </c>
      <c r="C46" s="24"/>
      <c r="D46" s="24"/>
    </row>
    <row r="47" spans="2:7" ht="15" customHeight="1" x14ac:dyDescent="0.2">
      <c r="B47" s="7" t="s">
        <v>20</v>
      </c>
      <c r="C47" s="151">
        <v>45016</v>
      </c>
      <c r="D47" s="22">
        <v>44926</v>
      </c>
    </row>
    <row r="48" spans="2:7" ht="15" customHeight="1" x14ac:dyDescent="0.2">
      <c r="B48" s="19" t="s">
        <v>39</v>
      </c>
      <c r="C48" s="208">
        <v>433771000</v>
      </c>
      <c r="D48" s="34">
        <v>431241000</v>
      </c>
    </row>
    <row r="49" spans="2:4" ht="15" customHeight="1" x14ac:dyDescent="0.2">
      <c r="B49" s="2" t="s">
        <v>40</v>
      </c>
      <c r="C49" s="202">
        <v>17521000</v>
      </c>
      <c r="D49" s="54">
        <v>11643000</v>
      </c>
    </row>
    <row r="50" spans="2:4" ht="15" customHeight="1" x14ac:dyDescent="0.2">
      <c r="B50" s="20" t="s">
        <v>9</v>
      </c>
      <c r="C50" s="203">
        <v>19033000</v>
      </c>
      <c r="D50" s="45">
        <v>20676000</v>
      </c>
    </row>
    <row r="51" spans="2:4" ht="15" customHeight="1" x14ac:dyDescent="0.2">
      <c r="B51" s="13" t="s">
        <v>41</v>
      </c>
      <c r="C51" s="183">
        <v>470325000</v>
      </c>
      <c r="D51" s="48">
        <v>463560000</v>
      </c>
    </row>
    <row r="52" spans="2:4" ht="15" customHeight="1" x14ac:dyDescent="0.2">
      <c r="B52" s="21" t="s">
        <v>42</v>
      </c>
      <c r="C52" s="203">
        <v>28523000</v>
      </c>
      <c r="D52" s="209">
        <v>24910000</v>
      </c>
    </row>
    <row r="53" spans="2:4" ht="15" customHeight="1" x14ac:dyDescent="0.2">
      <c r="B53" s="154" t="s">
        <v>38</v>
      </c>
      <c r="C53" s="197">
        <v>441802000</v>
      </c>
      <c r="D53" s="61">
        <v>438650000</v>
      </c>
    </row>
    <row r="54" spans="2:4" ht="15" customHeight="1" x14ac:dyDescent="0.2">
      <c r="B54" s="29"/>
      <c r="C54" s="30"/>
      <c r="D54" s="30"/>
    </row>
    <row r="55" spans="2:4" ht="15" customHeight="1" x14ac:dyDescent="0.2"/>
  </sheetData>
  <pageMargins left="0.75" right="0.75" top="1" bottom="1" header="0.5" footer="0.5"/>
  <customProperties>
    <customPr name="_pios_id" r:id="rId1"/>
    <customPr name="EpmWorksheetKeyString_GUID" r:id="rId2"/>
  </customProperties>
  <ignoredErrors>
    <ignoredError sqref="C34:D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showGridLines="0" showRuler="0" workbookViewId="0"/>
  </sheetViews>
  <sheetFormatPr defaultColWidth="13.28515625" defaultRowHeight="12.75" x14ac:dyDescent="0.2"/>
  <cols>
    <col min="1" max="1" width="8.85546875" customWidth="1"/>
    <col min="2" max="2" width="65.5703125" customWidth="1"/>
    <col min="3" max="6" width="12.42578125" customWidth="1"/>
    <col min="9" max="9" width="1.5703125" customWidth="1"/>
  </cols>
  <sheetData>
    <row r="1" spans="1:10" ht="14.1" customHeight="1" x14ac:dyDescent="0.2">
      <c r="A1" s="2"/>
      <c r="B1" s="2"/>
      <c r="C1" s="2"/>
      <c r="D1" s="2"/>
      <c r="E1" s="2"/>
    </row>
    <row r="2" spans="1:10" ht="23.25" customHeight="1" x14ac:dyDescent="0.3">
      <c r="A2" s="2"/>
      <c r="B2" s="211" t="s">
        <v>43</v>
      </c>
      <c r="C2" s="211"/>
      <c r="D2" s="211"/>
      <c r="E2" s="211"/>
      <c r="F2" s="211"/>
    </row>
    <row r="3" spans="1:10" ht="16.7" customHeight="1" x14ac:dyDescent="0.2">
      <c r="A3" s="2"/>
      <c r="B3" s="5" t="str">
        <f>'1. Key figures table'!$B$3</f>
        <v>First quarter 2023 results</v>
      </c>
      <c r="C3" s="2"/>
      <c r="D3" s="2"/>
      <c r="E3" s="2"/>
    </row>
    <row r="4" spans="1:10" ht="15" customHeight="1" x14ac:dyDescent="0.2">
      <c r="A4" s="2"/>
      <c r="B4" s="18"/>
      <c r="C4" s="2"/>
      <c r="D4" s="2"/>
      <c r="E4" s="2"/>
    </row>
    <row r="5" spans="1:10" ht="14.1" customHeight="1" thickBot="1" x14ac:dyDescent="0.25">
      <c r="A5" s="2"/>
      <c r="B5" s="24"/>
      <c r="C5" s="24"/>
      <c r="D5" s="24"/>
      <c r="E5" s="24"/>
    </row>
    <row r="6" spans="1:10" ht="14.1" customHeight="1" thickBot="1" x14ac:dyDescent="0.25">
      <c r="A6" s="2"/>
      <c r="B6" s="7" t="s">
        <v>20</v>
      </c>
      <c r="C6" s="9" t="s">
        <v>44</v>
      </c>
      <c r="D6" s="9" t="s">
        <v>4</v>
      </c>
      <c r="E6" s="9" t="s">
        <v>45</v>
      </c>
      <c r="F6" s="9" t="s">
        <v>46</v>
      </c>
      <c r="G6" s="9" t="s">
        <v>47</v>
      </c>
      <c r="H6" s="31" t="s">
        <v>3</v>
      </c>
    </row>
    <row r="7" spans="1:10" ht="14.1" customHeight="1" x14ac:dyDescent="0.2">
      <c r="A7" s="2"/>
      <c r="B7" s="32" t="s">
        <v>39</v>
      </c>
      <c r="C7" s="33">
        <v>47063000</v>
      </c>
      <c r="D7" s="34">
        <v>60511000</v>
      </c>
      <c r="E7" s="34">
        <v>59951000</v>
      </c>
      <c r="F7" s="34">
        <v>62446000</v>
      </c>
      <c r="G7" s="34">
        <v>77070000</v>
      </c>
      <c r="H7" s="35">
        <v>81120000</v>
      </c>
    </row>
    <row r="8" spans="1:10" ht="14.1" customHeight="1" x14ac:dyDescent="0.2">
      <c r="A8" s="2"/>
      <c r="B8" s="36" t="s">
        <v>40</v>
      </c>
      <c r="C8" s="37">
        <v>43503000</v>
      </c>
      <c r="D8" s="38">
        <v>44733000</v>
      </c>
      <c r="E8" s="38">
        <v>45344000</v>
      </c>
      <c r="F8" s="38">
        <v>45894000</v>
      </c>
      <c r="G8" s="38">
        <v>40453000</v>
      </c>
      <c r="H8" s="39">
        <v>36905000</v>
      </c>
    </row>
    <row r="9" spans="1:10" ht="14.1" customHeight="1" x14ac:dyDescent="0.2">
      <c r="A9" s="2"/>
      <c r="B9" s="40" t="s">
        <v>6</v>
      </c>
      <c r="C9" s="41">
        <v>90566000</v>
      </c>
      <c r="D9" s="42">
        <v>105244000</v>
      </c>
      <c r="E9" s="42">
        <v>105295000</v>
      </c>
      <c r="F9" s="42">
        <v>108340000</v>
      </c>
      <c r="G9" s="42">
        <v>117523000</v>
      </c>
      <c r="H9" s="43">
        <v>118025000</v>
      </c>
    </row>
    <row r="10" spans="1:10" ht="14.1" customHeight="1" x14ac:dyDescent="0.2">
      <c r="A10" s="2"/>
      <c r="B10" s="20" t="s">
        <v>9</v>
      </c>
      <c r="C10" s="44">
        <v>24598000</v>
      </c>
      <c r="D10" s="45">
        <v>23205000</v>
      </c>
      <c r="E10" s="45">
        <v>27283000</v>
      </c>
      <c r="F10" s="45">
        <v>27963000</v>
      </c>
      <c r="G10" s="45">
        <v>21490000</v>
      </c>
      <c r="H10" s="46">
        <v>22693000</v>
      </c>
    </row>
    <row r="11" spans="1:10" ht="14.1" customHeight="1" x14ac:dyDescent="0.2">
      <c r="A11" s="2"/>
      <c r="B11" s="13" t="s">
        <v>10</v>
      </c>
      <c r="C11" s="47">
        <v>115164000</v>
      </c>
      <c r="D11" s="48">
        <v>128449000</v>
      </c>
      <c r="E11" s="48">
        <v>132578000</v>
      </c>
      <c r="F11" s="48">
        <v>136303000</v>
      </c>
      <c r="G11" s="48">
        <v>139013000</v>
      </c>
      <c r="H11" s="49">
        <v>140718000</v>
      </c>
    </row>
    <row r="12" spans="1:10" ht="14.1" customHeight="1" x14ac:dyDescent="0.2">
      <c r="A12" s="2"/>
      <c r="B12" s="20" t="s">
        <v>48</v>
      </c>
      <c r="C12" s="44">
        <v>20931000</v>
      </c>
      <c r="D12" s="45">
        <v>19313000</v>
      </c>
      <c r="E12" s="45">
        <v>22825000</v>
      </c>
      <c r="F12" s="45">
        <v>26381000</v>
      </c>
      <c r="G12" s="45">
        <v>18100000</v>
      </c>
      <c r="H12" s="46">
        <v>20025000</v>
      </c>
    </row>
    <row r="13" spans="1:10" ht="14.1" customHeight="1" x14ac:dyDescent="0.2">
      <c r="A13" s="2"/>
      <c r="B13" s="13" t="s">
        <v>11</v>
      </c>
      <c r="C13" s="48">
        <v>94233000</v>
      </c>
      <c r="D13" s="48">
        <v>109136000</v>
      </c>
      <c r="E13" s="48">
        <v>109753000</v>
      </c>
      <c r="F13" s="48">
        <v>109922000</v>
      </c>
      <c r="G13" s="48">
        <v>120913000</v>
      </c>
      <c r="H13" s="49">
        <v>120693000</v>
      </c>
    </row>
    <row r="14" spans="1:10" ht="14.1" customHeight="1" x14ac:dyDescent="0.2">
      <c r="A14" s="2"/>
      <c r="B14" s="50" t="s">
        <v>12</v>
      </c>
      <c r="C14" s="51">
        <v>0.82000000000000006</v>
      </c>
      <c r="D14" s="51">
        <v>0.85</v>
      </c>
      <c r="E14" s="51">
        <v>0.83000000000000007</v>
      </c>
      <c r="F14" s="51">
        <v>0.81</v>
      </c>
      <c r="G14" s="51">
        <v>0.87</v>
      </c>
      <c r="H14" s="52">
        <v>0.86</v>
      </c>
      <c r="J14" s="1"/>
    </row>
    <row r="15" spans="1:10" ht="14.1" customHeight="1" x14ac:dyDescent="0.2">
      <c r="A15" s="2"/>
      <c r="B15" s="75"/>
      <c r="C15" s="76"/>
      <c r="D15" s="76"/>
      <c r="E15" s="76"/>
      <c r="F15" s="76"/>
      <c r="G15" s="76"/>
      <c r="H15" s="77"/>
    </row>
    <row r="16" spans="1:10" ht="14.1" customHeight="1" x14ac:dyDescent="0.2">
      <c r="A16" s="2"/>
      <c r="B16" s="53" t="s">
        <v>49</v>
      </c>
      <c r="C16" s="54">
        <v>55457000</v>
      </c>
      <c r="D16" s="54">
        <v>56531000</v>
      </c>
      <c r="E16" s="54">
        <v>54945000</v>
      </c>
      <c r="F16" s="54">
        <v>50548000</v>
      </c>
      <c r="G16" s="54">
        <v>43736000</v>
      </c>
      <c r="H16" s="55">
        <v>42180000</v>
      </c>
    </row>
    <row r="17" spans="1:11" ht="14.1" customHeight="1" x14ac:dyDescent="0.2">
      <c r="A17" s="2"/>
      <c r="B17" s="53" t="s">
        <v>50</v>
      </c>
      <c r="C17" s="54">
        <v>38499000</v>
      </c>
      <c r="D17" s="54">
        <v>39365000</v>
      </c>
      <c r="E17" s="54">
        <v>43658000</v>
      </c>
      <c r="F17" s="54">
        <v>45768000</v>
      </c>
      <c r="G17" s="54">
        <v>42713000</v>
      </c>
      <c r="H17" s="55">
        <v>42461000</v>
      </c>
    </row>
    <row r="18" spans="1:11" ht="14.1" customHeight="1" x14ac:dyDescent="0.2">
      <c r="A18" s="2"/>
      <c r="B18" s="53" t="s">
        <v>51</v>
      </c>
      <c r="C18" s="54">
        <v>12645000</v>
      </c>
      <c r="D18" s="54">
        <v>10506000</v>
      </c>
      <c r="E18" s="54">
        <v>12077000</v>
      </c>
      <c r="F18" s="54">
        <v>13568000</v>
      </c>
      <c r="G18" s="54">
        <v>14202000</v>
      </c>
      <c r="H18" s="55">
        <v>12982000</v>
      </c>
    </row>
    <row r="19" spans="1:11" ht="14.1" customHeight="1" x14ac:dyDescent="0.2">
      <c r="A19" s="2"/>
      <c r="B19" s="53" t="s">
        <v>52</v>
      </c>
      <c r="C19" s="54">
        <v>22979000</v>
      </c>
      <c r="D19" s="54">
        <v>22567000</v>
      </c>
      <c r="E19" s="54">
        <v>54539000</v>
      </c>
      <c r="F19" s="54">
        <v>17823000</v>
      </c>
      <c r="G19" s="54">
        <v>24791000</v>
      </c>
      <c r="H19" s="55">
        <v>20423000</v>
      </c>
    </row>
    <row r="20" spans="1:11" ht="14.1" customHeight="1" x14ac:dyDescent="0.2">
      <c r="A20" s="2"/>
      <c r="B20" s="13" t="s">
        <v>53</v>
      </c>
      <c r="C20" s="48">
        <v>129580000</v>
      </c>
      <c r="D20" s="48">
        <v>128969000</v>
      </c>
      <c r="E20" s="48">
        <v>165219000</v>
      </c>
      <c r="F20" s="48">
        <v>127707000</v>
      </c>
      <c r="G20" s="48">
        <v>125442000</v>
      </c>
      <c r="H20" s="49">
        <v>118046000</v>
      </c>
      <c r="K20" s="173"/>
    </row>
    <row r="21" spans="1:11" ht="14.1" customHeight="1" x14ac:dyDescent="0.2">
      <c r="A21" s="2"/>
      <c r="B21" s="78"/>
      <c r="C21" s="79"/>
      <c r="D21" s="79"/>
      <c r="E21" s="79"/>
      <c r="F21" s="79"/>
      <c r="G21" s="79"/>
      <c r="H21" s="80"/>
    </row>
    <row r="22" spans="1:11" ht="14.1" customHeight="1" x14ac:dyDescent="0.2">
      <c r="A22" s="2"/>
      <c r="B22" s="13" t="s">
        <v>54</v>
      </c>
      <c r="C22" s="48">
        <v>-35347000</v>
      </c>
      <c r="D22" s="48">
        <v>-19833000</v>
      </c>
      <c r="E22" s="48">
        <v>-55466000</v>
      </c>
      <c r="F22" s="48">
        <v>-17785000</v>
      </c>
      <c r="G22" s="48">
        <v>-4529000</v>
      </c>
      <c r="H22" s="49">
        <v>2647000</v>
      </c>
    </row>
    <row r="23" spans="1:11" ht="14.1" customHeight="1" x14ac:dyDescent="0.2">
      <c r="A23" s="2"/>
      <c r="B23" s="56" t="s">
        <v>15</v>
      </c>
      <c r="C23" s="15">
        <v>-0.31</v>
      </c>
      <c r="D23" s="15">
        <v>-0.15</v>
      </c>
      <c r="E23" s="15">
        <v>-0.42</v>
      </c>
      <c r="F23" s="15">
        <v>-0.13</v>
      </c>
      <c r="G23" s="15">
        <v>-0.03</v>
      </c>
      <c r="H23" s="57">
        <v>0.02</v>
      </c>
    </row>
    <row r="24" spans="1:11" ht="14.1" customHeight="1" x14ac:dyDescent="0.2">
      <c r="A24" s="2"/>
      <c r="B24" s="56"/>
      <c r="C24" s="25"/>
      <c r="D24" s="25"/>
      <c r="E24" s="25"/>
      <c r="F24" s="25"/>
      <c r="G24" s="25"/>
      <c r="H24" s="81"/>
    </row>
    <row r="25" spans="1:11" ht="14.1" customHeight="1" x14ac:dyDescent="0.2">
      <c r="A25" s="2"/>
      <c r="B25" s="20" t="s">
        <v>55</v>
      </c>
      <c r="C25" s="58">
        <v>1480000</v>
      </c>
      <c r="D25" s="58">
        <v>-279000</v>
      </c>
      <c r="E25" s="58">
        <v>2160000</v>
      </c>
      <c r="F25" s="58">
        <v>1826000</v>
      </c>
      <c r="G25" s="58">
        <v>-889000</v>
      </c>
      <c r="H25" s="46">
        <v>1598000</v>
      </c>
    </row>
    <row r="26" spans="1:11" ht="14.1" customHeight="1" x14ac:dyDescent="0.2">
      <c r="A26" s="2"/>
      <c r="B26" s="13" t="s">
        <v>56</v>
      </c>
      <c r="C26" s="59">
        <v>-33867000</v>
      </c>
      <c r="D26" s="59">
        <v>-20112000</v>
      </c>
      <c r="E26" s="59">
        <v>-53306000</v>
      </c>
      <c r="F26" s="59">
        <v>-15959000</v>
      </c>
      <c r="G26" s="59">
        <v>-5418000</v>
      </c>
      <c r="H26" s="49">
        <v>4245000</v>
      </c>
    </row>
    <row r="27" spans="1:11" ht="14.1" customHeight="1" x14ac:dyDescent="0.2">
      <c r="A27" s="2"/>
      <c r="B27" s="84"/>
      <c r="H27" s="83"/>
    </row>
    <row r="28" spans="1:11" ht="14.1" customHeight="1" x14ac:dyDescent="0.2">
      <c r="A28" s="2"/>
      <c r="B28" s="20" t="s">
        <v>57</v>
      </c>
      <c r="C28" s="58">
        <v>-4907000</v>
      </c>
      <c r="D28" s="58">
        <v>-1378000</v>
      </c>
      <c r="E28" s="58">
        <v>-1670000</v>
      </c>
      <c r="F28" s="58">
        <v>-1525000</v>
      </c>
      <c r="G28" s="58">
        <v>-3367000</v>
      </c>
      <c r="H28" s="46">
        <v>-1272000</v>
      </c>
    </row>
    <row r="29" spans="1:11" ht="14.1" customHeight="1" thickBot="1" x14ac:dyDescent="0.25">
      <c r="A29" s="2"/>
      <c r="B29" s="60" t="s">
        <v>58</v>
      </c>
      <c r="C29" s="61">
        <v>-38774000</v>
      </c>
      <c r="D29" s="61">
        <v>-21490000</v>
      </c>
      <c r="E29" s="61">
        <v>-54976000</v>
      </c>
      <c r="F29" s="61">
        <v>-17484000</v>
      </c>
      <c r="G29" s="61">
        <v>-8785000</v>
      </c>
      <c r="H29" s="62">
        <v>2973000</v>
      </c>
      <c r="I29" s="86"/>
    </row>
    <row r="30" spans="1:11" ht="14.1" customHeight="1" x14ac:dyDescent="0.2">
      <c r="A30" s="2"/>
      <c r="B30" s="212" t="s">
        <v>59</v>
      </c>
      <c r="C30" s="212"/>
      <c r="D30" s="212"/>
      <c r="E30" s="212"/>
      <c r="F30" s="212"/>
      <c r="G30" s="212"/>
      <c r="H30" s="212"/>
    </row>
    <row r="31" spans="1:11" ht="14.1" customHeight="1" x14ac:dyDescent="0.2">
      <c r="A31" s="2"/>
      <c r="B31" s="18"/>
    </row>
    <row r="32" spans="1:11" ht="14.1" customHeight="1" x14ac:dyDescent="0.2">
      <c r="A32" s="2"/>
      <c r="B32" s="63" t="s">
        <v>60</v>
      </c>
    </row>
    <row r="33" spans="1:8" ht="14.1" customHeight="1" x14ac:dyDescent="0.2">
      <c r="A33" s="2"/>
      <c r="B33" s="64" t="s">
        <v>61</v>
      </c>
      <c r="C33" s="65">
        <v>126933000</v>
      </c>
      <c r="D33" s="65">
        <v>126991000</v>
      </c>
      <c r="E33" s="65">
        <v>127779000</v>
      </c>
      <c r="F33" s="65">
        <v>128238000</v>
      </c>
      <c r="G33" s="65">
        <v>128370000</v>
      </c>
      <c r="H33" s="66">
        <v>128450000</v>
      </c>
    </row>
    <row r="34" spans="1:8" ht="14.1" customHeight="1" thickBot="1" x14ac:dyDescent="0.25">
      <c r="A34" s="2"/>
      <c r="B34" s="67" t="s">
        <v>62</v>
      </c>
      <c r="C34" s="68">
        <v>128392000</v>
      </c>
      <c r="D34" s="68">
        <v>128739000</v>
      </c>
      <c r="E34" s="68">
        <v>129356000</v>
      </c>
      <c r="F34" s="68">
        <v>130027000</v>
      </c>
      <c r="G34" s="68">
        <v>130314000</v>
      </c>
      <c r="H34" s="69">
        <v>130898000</v>
      </c>
    </row>
    <row r="35" spans="1:8" ht="14.1" customHeight="1" x14ac:dyDescent="0.2">
      <c r="A35" s="2"/>
      <c r="B35" s="19"/>
      <c r="C35" s="28"/>
      <c r="D35" s="28"/>
      <c r="E35" s="28"/>
      <c r="F35" s="28"/>
      <c r="G35" s="28"/>
      <c r="H35" s="28"/>
    </row>
    <row r="36" spans="1:8" ht="14.1" customHeight="1" x14ac:dyDescent="0.2">
      <c r="A36" s="2"/>
      <c r="B36" s="63" t="s">
        <v>63</v>
      </c>
    </row>
    <row r="37" spans="1:8" ht="14.1" customHeight="1" x14ac:dyDescent="0.2">
      <c r="A37" s="2"/>
      <c r="B37" s="64" t="s">
        <v>61</v>
      </c>
      <c r="C37" s="70">
        <v>-0.31</v>
      </c>
      <c r="D37" s="70">
        <v>-0.17</v>
      </c>
      <c r="E37" s="70">
        <v>-0.43</v>
      </c>
      <c r="F37" s="70">
        <v>-0.14000000000000001</v>
      </c>
      <c r="G37" s="70">
        <v>-7.0000000000000007E-2</v>
      </c>
      <c r="H37" s="71">
        <v>0.02</v>
      </c>
    </row>
    <row r="38" spans="1:8" ht="14.1" customHeight="1" thickBot="1" x14ac:dyDescent="0.25">
      <c r="A38" s="2"/>
      <c r="B38" s="67" t="s">
        <v>64</v>
      </c>
      <c r="C38" s="72">
        <v>-0.31</v>
      </c>
      <c r="D38" s="72">
        <v>-0.17</v>
      </c>
      <c r="E38" s="72">
        <v>-0.43</v>
      </c>
      <c r="F38" s="72">
        <v>-0.14000000000000001</v>
      </c>
      <c r="G38" s="72">
        <v>-7.0000000000000007E-2</v>
      </c>
      <c r="H38" s="73">
        <v>0.02</v>
      </c>
    </row>
    <row r="39" spans="1:8" ht="14.1" customHeight="1" x14ac:dyDescent="0.2">
      <c r="A39" s="2"/>
      <c r="B39" s="213" t="s">
        <v>65</v>
      </c>
      <c r="C39" s="213"/>
      <c r="D39" s="213"/>
      <c r="E39" s="213"/>
      <c r="F39" s="213"/>
      <c r="G39" s="213"/>
      <c r="H39" s="213"/>
    </row>
    <row r="40" spans="1:8" ht="14.1" customHeight="1" x14ac:dyDescent="0.2">
      <c r="A40" s="2"/>
      <c r="B40" s="213"/>
      <c r="C40" s="213"/>
      <c r="D40" s="213"/>
      <c r="E40" s="213"/>
      <c r="F40" s="213"/>
      <c r="G40" s="213"/>
      <c r="H40" s="213"/>
    </row>
    <row r="41" spans="1:8" ht="14.1" customHeight="1" x14ac:dyDescent="0.2">
      <c r="A41" s="2"/>
      <c r="C41" s="2"/>
      <c r="D41" s="2"/>
      <c r="E41" s="2"/>
      <c r="F41" s="2"/>
      <c r="G41" s="2"/>
      <c r="H41" s="2"/>
    </row>
  </sheetData>
  <mergeCells count="3">
    <mergeCell ref="B2:F2"/>
    <mergeCell ref="B30:H30"/>
    <mergeCell ref="B39:H40"/>
  </mergeCells>
  <pageMargins left="0.75" right="0.75" top="1" bottom="1" header="0.5" footer="0.5"/>
  <customProperties>
    <customPr name="_pios_id" r:id="rId1"/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9"/>
  <sheetViews>
    <sheetView showGridLines="0" showRuler="0" workbookViewId="0"/>
  </sheetViews>
  <sheetFormatPr defaultColWidth="13.28515625" defaultRowHeight="12.75" x14ac:dyDescent="0.2"/>
  <cols>
    <col min="1" max="1" width="8.85546875" customWidth="1"/>
    <col min="2" max="2" width="47.7109375" customWidth="1"/>
    <col min="3" max="9" width="10.28515625" customWidth="1"/>
  </cols>
  <sheetData>
    <row r="1" spans="1:9" ht="14.1" customHeight="1" x14ac:dyDescent="0.2">
      <c r="A1" s="2"/>
      <c r="B1" s="2"/>
      <c r="C1" s="2"/>
      <c r="D1" s="2"/>
      <c r="E1" s="2"/>
      <c r="F1" s="2"/>
    </row>
    <row r="2" spans="1:9" ht="23.25" customHeight="1" x14ac:dyDescent="0.3">
      <c r="A2" s="2"/>
      <c r="B2" s="211" t="s">
        <v>66</v>
      </c>
      <c r="C2" s="211"/>
      <c r="D2" s="211"/>
      <c r="E2" s="211"/>
      <c r="F2" s="2"/>
    </row>
    <row r="3" spans="1:9" ht="16.7" customHeight="1" x14ac:dyDescent="0.2">
      <c r="A3" s="2"/>
      <c r="B3" s="88" t="str">
        <f>'1. Key figures table'!$B$3</f>
        <v>First quarter 2023 results</v>
      </c>
      <c r="C3" s="2"/>
      <c r="D3" s="2"/>
      <c r="E3" s="2"/>
      <c r="F3" s="2"/>
    </row>
    <row r="4" spans="1:9" ht="15" customHeight="1" x14ac:dyDescent="0.2">
      <c r="A4" s="2"/>
      <c r="B4" s="6"/>
      <c r="C4" s="24"/>
      <c r="D4" s="24"/>
      <c r="E4" s="24"/>
      <c r="F4" s="24"/>
    </row>
    <row r="5" spans="1:9" ht="16.7" customHeight="1" x14ac:dyDescent="0.2">
      <c r="A5" s="86"/>
      <c r="B5" s="89" t="s">
        <v>20</v>
      </c>
      <c r="C5" s="22" t="s">
        <v>67</v>
      </c>
      <c r="D5" s="22" t="s">
        <v>68</v>
      </c>
      <c r="E5" s="22" t="s">
        <v>69</v>
      </c>
      <c r="F5" s="22" t="s">
        <v>70</v>
      </c>
      <c r="G5" s="22" t="s">
        <v>71</v>
      </c>
      <c r="H5" s="22" t="s">
        <v>72</v>
      </c>
      <c r="I5" s="90" t="s">
        <v>73</v>
      </c>
    </row>
    <row r="6" spans="1:9" ht="16.7" customHeight="1" x14ac:dyDescent="0.2">
      <c r="A6" s="2"/>
      <c r="B6" s="10" t="s">
        <v>74</v>
      </c>
      <c r="C6" s="34">
        <v>192294000</v>
      </c>
      <c r="D6" s="34">
        <v>192294000</v>
      </c>
      <c r="E6" s="34">
        <v>192294000</v>
      </c>
      <c r="F6" s="34">
        <v>192294000</v>
      </c>
      <c r="G6" s="34">
        <v>192294000</v>
      </c>
      <c r="H6" s="34">
        <v>192294000</v>
      </c>
      <c r="I6" s="35">
        <v>192294000</v>
      </c>
    </row>
    <row r="7" spans="1:9" ht="16.7" customHeight="1" x14ac:dyDescent="0.2">
      <c r="A7" s="2"/>
      <c r="B7" s="91" t="s">
        <v>75</v>
      </c>
      <c r="C7" s="54">
        <v>80771000</v>
      </c>
      <c r="D7" s="54">
        <v>70478000</v>
      </c>
      <c r="E7" s="54">
        <v>66521000</v>
      </c>
      <c r="F7" s="54">
        <v>58010000</v>
      </c>
      <c r="G7" s="54">
        <v>50147000</v>
      </c>
      <c r="H7" s="54">
        <v>42917000</v>
      </c>
      <c r="I7" s="55">
        <v>36534000</v>
      </c>
    </row>
    <row r="8" spans="1:9" ht="16.7" customHeight="1" x14ac:dyDescent="0.2">
      <c r="A8" s="2"/>
      <c r="B8" s="91" t="s">
        <v>76</v>
      </c>
      <c r="C8" s="54">
        <v>23585000</v>
      </c>
      <c r="D8" s="54">
        <v>26241000</v>
      </c>
      <c r="E8" s="54">
        <v>25199000</v>
      </c>
      <c r="F8" s="54">
        <v>24369000</v>
      </c>
      <c r="G8" s="54">
        <v>23584000</v>
      </c>
      <c r="H8" s="54">
        <v>21645000</v>
      </c>
      <c r="I8" s="55">
        <v>20502000</v>
      </c>
    </row>
    <row r="9" spans="1:9" ht="16.7" customHeight="1" x14ac:dyDescent="0.2">
      <c r="A9" s="2"/>
      <c r="B9" s="91" t="s">
        <v>77</v>
      </c>
      <c r="C9" s="54">
        <v>33248000</v>
      </c>
      <c r="D9" s="54">
        <v>31488000</v>
      </c>
      <c r="E9" s="54">
        <v>28148000</v>
      </c>
      <c r="F9" s="54">
        <v>27277000</v>
      </c>
      <c r="G9" s="54">
        <v>25737000</v>
      </c>
      <c r="H9" s="54">
        <v>35815000</v>
      </c>
      <c r="I9" s="55">
        <v>31795000</v>
      </c>
    </row>
    <row r="10" spans="1:9" ht="16.7" customHeight="1" x14ac:dyDescent="0.2">
      <c r="A10" s="2"/>
      <c r="B10" s="91" t="s">
        <v>78</v>
      </c>
      <c r="C10" s="54">
        <v>17909000</v>
      </c>
      <c r="D10" s="54">
        <v>18769000</v>
      </c>
      <c r="E10" s="54">
        <v>20335000</v>
      </c>
      <c r="F10" s="54">
        <v>21470000</v>
      </c>
      <c r="G10" s="54">
        <v>23097000</v>
      </c>
      <c r="H10" s="54">
        <v>23737000</v>
      </c>
      <c r="I10" s="55">
        <v>26416000</v>
      </c>
    </row>
    <row r="11" spans="1:9" ht="16.7" customHeight="1" x14ac:dyDescent="0.2">
      <c r="A11" s="2"/>
      <c r="B11" s="91" t="s">
        <v>79</v>
      </c>
      <c r="C11" s="54">
        <v>18533000</v>
      </c>
      <c r="D11" s="54">
        <v>17982000</v>
      </c>
      <c r="E11" s="54">
        <v>16541000</v>
      </c>
      <c r="F11" s="54">
        <v>13795000</v>
      </c>
      <c r="G11" s="54">
        <v>14934000</v>
      </c>
      <c r="H11" s="54">
        <v>13814000</v>
      </c>
      <c r="I11" s="55"/>
    </row>
    <row r="12" spans="1:9" ht="16.7" customHeight="1" x14ac:dyDescent="0.2">
      <c r="A12" s="2"/>
      <c r="B12" s="92" t="s">
        <v>80</v>
      </c>
      <c r="C12" s="45">
        <v>4400000</v>
      </c>
      <c r="D12" s="45">
        <v>4115000</v>
      </c>
      <c r="E12" s="45">
        <v>4066000</v>
      </c>
      <c r="F12" s="45">
        <v>3175000</v>
      </c>
      <c r="G12" s="45">
        <v>3219000</v>
      </c>
      <c r="H12" s="45">
        <v>1158000</v>
      </c>
      <c r="I12" s="46">
        <v>1282000</v>
      </c>
    </row>
    <row r="13" spans="1:9" ht="16.7" customHeight="1" x14ac:dyDescent="0.2">
      <c r="A13" s="2"/>
      <c r="B13" s="93" t="s">
        <v>81</v>
      </c>
      <c r="C13" s="48">
        <v>370740000</v>
      </c>
      <c r="D13" s="48">
        <v>361367000</v>
      </c>
      <c r="E13" s="48">
        <v>353104000</v>
      </c>
      <c r="F13" s="48">
        <v>340390000</v>
      </c>
      <c r="G13" s="48">
        <v>333012000</v>
      </c>
      <c r="H13" s="48">
        <v>331380000</v>
      </c>
      <c r="I13" s="49">
        <v>308823000</v>
      </c>
    </row>
    <row r="14" spans="1:9" ht="9.1999999999999993" customHeight="1" x14ac:dyDescent="0.2">
      <c r="A14" s="2"/>
      <c r="C14" s="82"/>
      <c r="D14" s="82"/>
      <c r="E14" s="82"/>
      <c r="F14" s="82"/>
      <c r="G14" s="82"/>
      <c r="H14" s="82"/>
      <c r="I14" s="83"/>
    </row>
    <row r="15" spans="1:9" ht="16.7" customHeight="1" x14ac:dyDescent="0.2">
      <c r="A15" s="2"/>
      <c r="B15" s="91" t="s">
        <v>82</v>
      </c>
      <c r="C15" s="54">
        <v>18815000</v>
      </c>
      <c r="D15" s="54">
        <v>19585000</v>
      </c>
      <c r="E15" s="54">
        <v>18872000</v>
      </c>
      <c r="F15" s="54">
        <v>14975000</v>
      </c>
      <c r="G15" s="54">
        <v>13653000</v>
      </c>
      <c r="H15" s="54">
        <v>14660000</v>
      </c>
      <c r="I15" s="55">
        <v>14002000</v>
      </c>
    </row>
    <row r="16" spans="1:9" ht="16.7" customHeight="1" x14ac:dyDescent="0.2">
      <c r="A16" s="2"/>
      <c r="B16" s="91" t="s">
        <v>83</v>
      </c>
      <c r="C16" s="54">
        <v>130234000</v>
      </c>
      <c r="D16" s="54">
        <v>56179000</v>
      </c>
      <c r="E16" s="54">
        <v>65575000</v>
      </c>
      <c r="F16" s="54">
        <v>66134000</v>
      </c>
      <c r="G16" s="54">
        <v>75813000</v>
      </c>
      <c r="H16" s="54">
        <v>65743000</v>
      </c>
      <c r="I16" s="55">
        <v>69192000</v>
      </c>
    </row>
    <row r="17" spans="1:9" ht="16.7" customHeight="1" x14ac:dyDescent="0.2">
      <c r="A17" s="2"/>
      <c r="B17" s="91" t="s">
        <v>84</v>
      </c>
      <c r="C17" s="54">
        <v>65925000</v>
      </c>
      <c r="D17" s="54">
        <v>67311000</v>
      </c>
      <c r="E17" s="54">
        <v>64472000</v>
      </c>
      <c r="F17" s="54">
        <v>63537000</v>
      </c>
      <c r="G17" s="54">
        <v>57572000</v>
      </c>
      <c r="H17" s="54">
        <v>48298000</v>
      </c>
      <c r="I17" s="55">
        <v>46177000</v>
      </c>
    </row>
    <row r="18" spans="1:9" ht="16.7" customHeight="1" x14ac:dyDescent="0.2">
      <c r="A18" s="2"/>
      <c r="B18" s="91" t="s">
        <v>78</v>
      </c>
      <c r="C18" s="54">
        <v>4348000</v>
      </c>
      <c r="D18" s="54">
        <v>5049000</v>
      </c>
      <c r="E18" s="54">
        <v>5447000</v>
      </c>
      <c r="F18" s="54">
        <v>7164000</v>
      </c>
      <c r="G18" s="54">
        <v>5232000</v>
      </c>
      <c r="H18" s="54">
        <v>6890000</v>
      </c>
      <c r="I18" s="55">
        <v>6390000</v>
      </c>
    </row>
    <row r="19" spans="1:9" ht="16.7" customHeight="1" x14ac:dyDescent="0.2">
      <c r="A19" s="2"/>
      <c r="B19" s="91" t="s">
        <v>85</v>
      </c>
      <c r="C19" s="54">
        <v>23330000</v>
      </c>
      <c r="D19" s="54">
        <v>25429000</v>
      </c>
      <c r="E19" s="54">
        <v>28051000</v>
      </c>
      <c r="F19" s="54">
        <v>24194000</v>
      </c>
      <c r="G19" s="54">
        <v>20814000</v>
      </c>
      <c r="H19" s="54">
        <v>36803000</v>
      </c>
      <c r="I19" s="55">
        <v>37309000</v>
      </c>
    </row>
    <row r="20" spans="1:9" ht="16.7" customHeight="1" x14ac:dyDescent="0.2">
      <c r="A20" s="2"/>
      <c r="B20" s="91" t="s">
        <v>86</v>
      </c>
      <c r="C20" s="54">
        <v>60000000</v>
      </c>
      <c r="D20" s="54">
        <v>150000000</v>
      </c>
      <c r="E20" s="54">
        <v>150000000</v>
      </c>
      <c r="F20" s="54">
        <v>136000000</v>
      </c>
      <c r="G20" s="54">
        <v>216000000</v>
      </c>
      <c r="H20" s="54">
        <v>171000000</v>
      </c>
      <c r="I20" s="55">
        <v>231753000</v>
      </c>
    </row>
    <row r="21" spans="1:9" ht="16.7" customHeight="1" x14ac:dyDescent="0.2">
      <c r="A21" s="2"/>
      <c r="B21" s="91" t="s">
        <v>87</v>
      </c>
      <c r="C21" s="54">
        <v>242187000</v>
      </c>
      <c r="D21" s="54">
        <v>205820000</v>
      </c>
      <c r="E21" s="54">
        <v>180652000</v>
      </c>
      <c r="F21" s="54">
        <v>193364000</v>
      </c>
      <c r="G21" s="54">
        <v>113808000</v>
      </c>
      <c r="H21" s="54">
        <v>132729000</v>
      </c>
      <c r="I21" s="55">
        <v>89496000</v>
      </c>
    </row>
    <row r="22" spans="1:9" ht="16.7" customHeight="1" x14ac:dyDescent="0.2">
      <c r="A22" s="2"/>
      <c r="B22" s="94" t="s">
        <v>88</v>
      </c>
      <c r="C22" s="48">
        <v>544839000</v>
      </c>
      <c r="D22" s="48">
        <v>529373000</v>
      </c>
      <c r="E22" s="48">
        <v>513069000</v>
      </c>
      <c r="F22" s="48">
        <v>505368000</v>
      </c>
      <c r="G22" s="48">
        <v>502892000</v>
      </c>
      <c r="H22" s="48">
        <v>476123000</v>
      </c>
      <c r="I22" s="49">
        <v>494319000</v>
      </c>
    </row>
    <row r="23" spans="1:9" ht="9.1999999999999993" customHeight="1" x14ac:dyDescent="0.2">
      <c r="A23" s="2"/>
      <c r="C23" s="79"/>
      <c r="D23" s="79"/>
      <c r="E23" s="79"/>
      <c r="F23" s="79"/>
      <c r="G23" s="79"/>
      <c r="H23" s="79"/>
      <c r="I23" s="80"/>
    </row>
    <row r="24" spans="1:9" ht="16.7" customHeight="1" x14ac:dyDescent="0.2">
      <c r="A24" s="2"/>
      <c r="B24" s="95" t="s">
        <v>89</v>
      </c>
      <c r="C24" s="61">
        <v>915579000</v>
      </c>
      <c r="D24" s="61">
        <v>890740000</v>
      </c>
      <c r="E24" s="61">
        <v>866173000</v>
      </c>
      <c r="F24" s="61">
        <v>845758000</v>
      </c>
      <c r="G24" s="61">
        <v>835904000</v>
      </c>
      <c r="H24" s="61">
        <v>807503000</v>
      </c>
      <c r="I24" s="62">
        <v>803142000</v>
      </c>
    </row>
    <row r="25" spans="1:9" ht="9.1999999999999993" customHeight="1" x14ac:dyDescent="0.2">
      <c r="A25" s="2"/>
      <c r="B25" s="110"/>
      <c r="C25" s="111"/>
      <c r="D25" s="111"/>
      <c r="E25" s="111"/>
      <c r="F25" s="111"/>
      <c r="G25" s="111"/>
      <c r="H25" s="111"/>
      <c r="I25" s="112"/>
    </row>
    <row r="26" spans="1:9" ht="16.7" customHeight="1" x14ac:dyDescent="0.2">
      <c r="A26" s="2"/>
      <c r="B26" s="96" t="s">
        <v>90</v>
      </c>
      <c r="C26" s="97">
        <v>317477000</v>
      </c>
      <c r="D26" s="97">
        <v>282723000</v>
      </c>
      <c r="E26" s="97">
        <v>265960000</v>
      </c>
      <c r="F26" s="97">
        <v>218174000</v>
      </c>
      <c r="G26" s="97">
        <v>208491000</v>
      </c>
      <c r="H26" s="97">
        <v>199606000</v>
      </c>
      <c r="I26" s="98">
        <v>206815000</v>
      </c>
    </row>
    <row r="27" spans="1:9" ht="9.1999999999999993" customHeight="1" x14ac:dyDescent="0.2">
      <c r="A27" s="2"/>
      <c r="C27" s="82"/>
      <c r="D27" s="82"/>
      <c r="E27" s="82"/>
      <c r="F27" s="82"/>
      <c r="G27" s="82"/>
      <c r="H27" s="82"/>
      <c r="I27" s="83"/>
    </row>
    <row r="28" spans="1:9" ht="16.7" customHeight="1" x14ac:dyDescent="0.2">
      <c r="A28" s="2"/>
      <c r="B28" s="91" t="s">
        <v>91</v>
      </c>
      <c r="C28" s="54">
        <v>21662000</v>
      </c>
      <c r="D28" s="54">
        <v>20004000</v>
      </c>
      <c r="E28" s="54">
        <v>17356000</v>
      </c>
      <c r="F28" s="54">
        <v>17257000</v>
      </c>
      <c r="G28" s="54">
        <v>15579000</v>
      </c>
      <c r="H28" s="54">
        <v>26654000</v>
      </c>
      <c r="I28" s="55">
        <v>25248000</v>
      </c>
    </row>
    <row r="29" spans="1:9" ht="16.7" customHeight="1" x14ac:dyDescent="0.2">
      <c r="A29" s="2"/>
      <c r="B29" s="91" t="s">
        <v>92</v>
      </c>
      <c r="C29" s="54">
        <v>1342000</v>
      </c>
      <c r="D29" s="54">
        <v>3934000</v>
      </c>
      <c r="E29" s="54">
        <v>3561000</v>
      </c>
      <c r="F29" s="54">
        <v>2907000</v>
      </c>
      <c r="G29" s="54">
        <v>2665000</v>
      </c>
      <c r="H29" s="54">
        <v>2404000</v>
      </c>
      <c r="I29" s="55">
        <v>1281000</v>
      </c>
    </row>
    <row r="30" spans="1:9" ht="16.7" customHeight="1" x14ac:dyDescent="0.2">
      <c r="A30" s="2"/>
      <c r="B30" s="91" t="s">
        <v>93</v>
      </c>
      <c r="C30" s="54">
        <v>35862000</v>
      </c>
      <c r="D30" s="54">
        <v>33484000</v>
      </c>
      <c r="E30" s="54">
        <v>32791000</v>
      </c>
      <c r="F30" s="54">
        <v>28369000</v>
      </c>
      <c r="G30" s="54">
        <v>26706000</v>
      </c>
      <c r="H30" s="54">
        <v>18237000</v>
      </c>
      <c r="I30" s="55">
        <v>17962000</v>
      </c>
    </row>
    <row r="31" spans="1:9" ht="16.7" customHeight="1" x14ac:dyDescent="0.2">
      <c r="A31" s="2"/>
      <c r="B31" s="92" t="s">
        <v>38</v>
      </c>
      <c r="C31" s="45">
        <v>242272000</v>
      </c>
      <c r="D31" s="45">
        <v>259628000</v>
      </c>
      <c r="E31" s="45">
        <v>266195000</v>
      </c>
      <c r="F31" s="45">
        <v>262247000</v>
      </c>
      <c r="G31" s="45">
        <v>272679000</v>
      </c>
      <c r="H31" s="45">
        <v>263043000</v>
      </c>
      <c r="I31" s="46">
        <v>289885000</v>
      </c>
    </row>
    <row r="32" spans="1:9" ht="16.7" customHeight="1" x14ac:dyDescent="0.2">
      <c r="A32" s="2"/>
      <c r="B32" s="94" t="s">
        <v>94</v>
      </c>
      <c r="C32" s="48">
        <v>301138000</v>
      </c>
      <c r="D32" s="48">
        <v>317050000</v>
      </c>
      <c r="E32" s="48">
        <v>319903000</v>
      </c>
      <c r="F32" s="48">
        <v>310780000</v>
      </c>
      <c r="G32" s="48">
        <v>317629000</v>
      </c>
      <c r="H32" s="48">
        <v>310338000</v>
      </c>
      <c r="I32" s="49">
        <v>334376000</v>
      </c>
    </row>
    <row r="33" spans="1:9" ht="9.1999999999999993" customHeight="1" x14ac:dyDescent="0.2">
      <c r="A33" s="2"/>
      <c r="C33" s="82"/>
      <c r="D33" s="82"/>
      <c r="E33" s="82"/>
      <c r="F33" s="82"/>
      <c r="G33" s="82"/>
      <c r="H33" s="82"/>
      <c r="I33" s="83"/>
    </row>
    <row r="34" spans="1:9" ht="16.7" customHeight="1" x14ac:dyDescent="0.2">
      <c r="A34" s="2"/>
      <c r="B34" s="91" t="s">
        <v>95</v>
      </c>
      <c r="C34" s="54">
        <v>15374000</v>
      </c>
      <c r="D34" s="54">
        <v>14022000</v>
      </c>
      <c r="E34" s="54">
        <v>12677000</v>
      </c>
      <c r="F34" s="54">
        <v>12676000</v>
      </c>
      <c r="G34" s="54">
        <v>11820000</v>
      </c>
      <c r="H34" s="54">
        <v>6102000</v>
      </c>
      <c r="I34" s="55">
        <v>10981000</v>
      </c>
    </row>
    <row r="35" spans="1:9" ht="16.7" customHeight="1" x14ac:dyDescent="0.2">
      <c r="A35" s="2"/>
      <c r="B35" s="91" t="s">
        <v>91</v>
      </c>
      <c r="C35" s="54">
        <v>13513000</v>
      </c>
      <c r="D35" s="54">
        <v>13335000</v>
      </c>
      <c r="E35" s="54">
        <v>12555000</v>
      </c>
      <c r="F35" s="54">
        <v>11717000</v>
      </c>
      <c r="G35" s="54">
        <v>11824000</v>
      </c>
      <c r="H35" s="54">
        <v>11071000</v>
      </c>
      <c r="I35" s="55">
        <v>8649000</v>
      </c>
    </row>
    <row r="36" spans="1:9" ht="16.7" customHeight="1" x14ac:dyDescent="0.2">
      <c r="A36" s="2"/>
      <c r="B36" s="91" t="s">
        <v>93</v>
      </c>
      <c r="C36" s="54">
        <v>5518000</v>
      </c>
      <c r="D36" s="54">
        <v>6537000</v>
      </c>
      <c r="E36" s="54">
        <v>7600000</v>
      </c>
      <c r="F36" s="54">
        <v>36714000</v>
      </c>
      <c r="G36" s="54">
        <v>10937000</v>
      </c>
      <c r="H36" s="54">
        <v>11020000</v>
      </c>
      <c r="I36" s="55">
        <v>7060000</v>
      </c>
    </row>
    <row r="37" spans="1:9" ht="16.7" customHeight="1" x14ac:dyDescent="0.2">
      <c r="A37" s="2"/>
      <c r="B37" s="91" t="s">
        <v>38</v>
      </c>
      <c r="C37" s="54">
        <v>190956000</v>
      </c>
      <c r="D37" s="54">
        <v>181099000</v>
      </c>
      <c r="E37" s="54">
        <v>173600000</v>
      </c>
      <c r="F37" s="54">
        <v>171965000</v>
      </c>
      <c r="G37" s="54">
        <v>171930000</v>
      </c>
      <c r="H37" s="54">
        <v>175607000</v>
      </c>
      <c r="I37" s="55">
        <v>151917000</v>
      </c>
    </row>
    <row r="38" spans="1:9" ht="16.7" customHeight="1" x14ac:dyDescent="0.2">
      <c r="A38" s="2"/>
      <c r="B38" s="91" t="s">
        <v>96</v>
      </c>
      <c r="C38" s="54">
        <v>18506000</v>
      </c>
      <c r="D38" s="54">
        <v>19782000</v>
      </c>
      <c r="E38" s="54">
        <v>19695000</v>
      </c>
      <c r="F38" s="54">
        <v>23926000</v>
      </c>
      <c r="G38" s="54">
        <v>22169000</v>
      </c>
      <c r="H38" s="54">
        <v>18921000</v>
      </c>
      <c r="I38" s="55">
        <v>18644000</v>
      </c>
    </row>
    <row r="39" spans="1:9" ht="16.7" customHeight="1" x14ac:dyDescent="0.2">
      <c r="A39" s="2"/>
      <c r="B39" s="91" t="s">
        <v>97</v>
      </c>
      <c r="C39" s="54">
        <v>2676000</v>
      </c>
      <c r="D39" s="54">
        <v>1273000</v>
      </c>
      <c r="E39" s="54">
        <v>2511000</v>
      </c>
      <c r="F39" s="54">
        <v>3072000</v>
      </c>
      <c r="G39" s="54">
        <v>2180000</v>
      </c>
      <c r="H39" s="54">
        <v>3133000</v>
      </c>
      <c r="I39" s="55">
        <v>2986000</v>
      </c>
    </row>
    <row r="40" spans="1:9" ht="16.7" customHeight="1" x14ac:dyDescent="0.2">
      <c r="A40" s="2"/>
      <c r="B40" s="91" t="s">
        <v>98</v>
      </c>
      <c r="C40" s="54">
        <v>50421000</v>
      </c>
      <c r="D40" s="54">
        <v>54919000</v>
      </c>
      <c r="E40" s="54">
        <v>51672000</v>
      </c>
      <c r="F40" s="54">
        <v>56734000</v>
      </c>
      <c r="G40" s="54">
        <v>78924000</v>
      </c>
      <c r="H40" s="54">
        <v>71705000</v>
      </c>
      <c r="I40" s="55">
        <v>61714000</v>
      </c>
    </row>
    <row r="41" spans="1:9" ht="16.7" customHeight="1" x14ac:dyDescent="0.2">
      <c r="A41" s="2"/>
      <c r="B41" s="94" t="s">
        <v>99</v>
      </c>
      <c r="C41" s="48">
        <v>296964000</v>
      </c>
      <c r="D41" s="48">
        <v>290967000</v>
      </c>
      <c r="E41" s="48">
        <v>280310000</v>
      </c>
      <c r="F41" s="48">
        <v>316804000</v>
      </c>
      <c r="G41" s="48">
        <v>309784000</v>
      </c>
      <c r="H41" s="48">
        <v>297559000</v>
      </c>
      <c r="I41" s="49">
        <v>261951000</v>
      </c>
    </row>
    <row r="42" spans="1:9" ht="9.1999999999999993" customHeight="1" x14ac:dyDescent="0.2">
      <c r="A42" s="2"/>
      <c r="C42" s="113"/>
      <c r="D42" s="113"/>
      <c r="E42" s="113"/>
      <c r="F42" s="113"/>
      <c r="G42" s="113"/>
      <c r="H42" s="113"/>
      <c r="I42" s="114"/>
    </row>
    <row r="43" spans="1:9" ht="16.7" customHeight="1" x14ac:dyDescent="0.2">
      <c r="A43" s="2"/>
      <c r="B43" s="99" t="s">
        <v>100</v>
      </c>
      <c r="C43" s="100">
        <v>915579000</v>
      </c>
      <c r="D43" s="100">
        <v>890740000</v>
      </c>
      <c r="E43" s="100">
        <v>866173000</v>
      </c>
      <c r="F43" s="100">
        <v>845758000</v>
      </c>
      <c r="G43" s="100">
        <v>835904000</v>
      </c>
      <c r="H43" s="100">
        <v>807503000</v>
      </c>
      <c r="I43" s="101">
        <v>803142000</v>
      </c>
    </row>
    <row r="44" spans="1:9" ht="16.7" customHeight="1" x14ac:dyDescent="0.2">
      <c r="A44" s="2"/>
      <c r="B44" s="110"/>
      <c r="C44" s="28"/>
      <c r="D44" s="28"/>
      <c r="E44" s="28"/>
      <c r="F44" s="19"/>
      <c r="G44" s="27"/>
      <c r="H44" s="27"/>
      <c r="I44" s="28"/>
    </row>
    <row r="45" spans="1:9" ht="16.7" customHeight="1" x14ac:dyDescent="0.2">
      <c r="A45" s="2"/>
      <c r="F45" s="2"/>
    </row>
    <row r="46" spans="1:9" ht="16.7" customHeight="1" x14ac:dyDescent="0.2">
      <c r="A46" s="2"/>
      <c r="B46" s="74" t="s">
        <v>101</v>
      </c>
      <c r="F46" s="2"/>
    </row>
    <row r="47" spans="1:9" ht="16.7" customHeight="1" x14ac:dyDescent="0.2">
      <c r="A47" s="2"/>
      <c r="B47" s="102" t="s">
        <v>102</v>
      </c>
    </row>
    <row r="48" spans="1:9" ht="16.7" customHeight="1" x14ac:dyDescent="0.2">
      <c r="A48" s="2"/>
      <c r="B48" s="27" t="s">
        <v>39</v>
      </c>
      <c r="C48" s="103">
        <v>357184000</v>
      </c>
      <c r="D48" s="103">
        <v>378389000</v>
      </c>
      <c r="E48" s="103">
        <v>389886000</v>
      </c>
      <c r="F48" s="103">
        <v>398096000</v>
      </c>
      <c r="G48" s="103">
        <v>410742000</v>
      </c>
      <c r="H48" s="103">
        <v>407497000</v>
      </c>
      <c r="I48" s="35">
        <v>406570000</v>
      </c>
    </row>
    <row r="49" spans="1:11" ht="16.7" customHeight="1" x14ac:dyDescent="0.2">
      <c r="A49" s="2"/>
      <c r="B49" s="23" t="s">
        <v>40</v>
      </c>
      <c r="C49" s="104">
        <v>48653000</v>
      </c>
      <c r="D49" s="104">
        <v>36872000</v>
      </c>
      <c r="E49" s="104">
        <v>27205000</v>
      </c>
      <c r="F49" s="104">
        <v>13920000</v>
      </c>
      <c r="G49" s="104">
        <v>11144000</v>
      </c>
      <c r="H49" s="104">
        <v>10477000</v>
      </c>
      <c r="I49" s="55">
        <v>16199000</v>
      </c>
    </row>
    <row r="50" spans="1:11" ht="16.7" customHeight="1" x14ac:dyDescent="0.2">
      <c r="A50" s="2"/>
      <c r="B50" s="105" t="s">
        <v>9</v>
      </c>
      <c r="C50" s="106">
        <v>27391000</v>
      </c>
      <c r="D50" s="106">
        <v>25466000</v>
      </c>
      <c r="E50" s="106">
        <v>22704000</v>
      </c>
      <c r="F50" s="106">
        <v>22196000</v>
      </c>
      <c r="G50" s="106">
        <v>22723000</v>
      </c>
      <c r="H50" s="106">
        <v>20676000</v>
      </c>
      <c r="I50" s="107">
        <v>19033000</v>
      </c>
    </row>
    <row r="51" spans="1:11" ht="16.7" customHeight="1" x14ac:dyDescent="0.2">
      <c r="A51" s="2"/>
      <c r="B51" s="60" t="s">
        <v>103</v>
      </c>
      <c r="C51" s="108">
        <v>433228000</v>
      </c>
      <c r="D51" s="108">
        <v>440727000</v>
      </c>
      <c r="E51" s="108">
        <v>439795000</v>
      </c>
      <c r="F51" s="108">
        <v>434212000</v>
      </c>
      <c r="G51" s="108">
        <v>444609000</v>
      </c>
      <c r="H51" s="108">
        <v>438650000</v>
      </c>
      <c r="I51" s="62">
        <v>441802000</v>
      </c>
      <c r="K51" s="1"/>
    </row>
    <row r="52" spans="1:11" ht="6.6" customHeight="1" x14ac:dyDescent="0.2">
      <c r="A52" s="2"/>
      <c r="B52" s="27"/>
      <c r="C52" s="27"/>
      <c r="D52" s="27"/>
      <c r="E52" s="27"/>
      <c r="F52" s="27"/>
      <c r="G52" s="27"/>
      <c r="H52" s="27"/>
      <c r="I52" s="87"/>
    </row>
    <row r="53" spans="1:11" ht="16.7" customHeight="1" x14ac:dyDescent="0.2">
      <c r="A53" s="2"/>
      <c r="B53" s="23" t="s">
        <v>39</v>
      </c>
      <c r="C53" s="104">
        <v>14179000</v>
      </c>
      <c r="D53" s="104">
        <v>16561000</v>
      </c>
      <c r="E53" s="104">
        <v>12915000</v>
      </c>
      <c r="F53" s="104">
        <v>15256000</v>
      </c>
      <c r="G53" s="104">
        <v>15470000</v>
      </c>
      <c r="H53" s="104">
        <v>23744000</v>
      </c>
      <c r="I53" s="55">
        <v>27201000</v>
      </c>
    </row>
    <row r="54" spans="1:11" ht="16.7" customHeight="1" x14ac:dyDescent="0.2">
      <c r="A54" s="2"/>
      <c r="B54" s="23" t="s">
        <v>40</v>
      </c>
      <c r="C54" s="104">
        <v>5533000</v>
      </c>
      <c r="D54" s="104">
        <v>4656000</v>
      </c>
      <c r="E54" s="104">
        <v>3290000</v>
      </c>
      <c r="F54" s="104">
        <v>2091000</v>
      </c>
      <c r="G54" s="104">
        <v>3751000</v>
      </c>
      <c r="H54" s="104">
        <v>1166000</v>
      </c>
      <c r="I54" s="55">
        <v>1322000</v>
      </c>
      <c r="K54" s="1"/>
    </row>
    <row r="55" spans="1:11" ht="16.7" customHeight="1" x14ac:dyDescent="0.2">
      <c r="B55" s="93" t="s">
        <v>104</v>
      </c>
      <c r="C55" s="109">
        <v>19712000</v>
      </c>
      <c r="D55" s="109">
        <v>21217000</v>
      </c>
      <c r="E55" s="109">
        <v>16205000</v>
      </c>
      <c r="F55" s="109">
        <v>17347000</v>
      </c>
      <c r="G55" s="109">
        <v>19221000</v>
      </c>
      <c r="H55" s="109">
        <v>24910000</v>
      </c>
      <c r="I55" s="49">
        <v>28523000</v>
      </c>
    </row>
    <row r="56" spans="1:11" ht="6.6" customHeight="1" x14ac:dyDescent="0.2">
      <c r="I56" s="83"/>
    </row>
    <row r="57" spans="1:11" ht="16.7" customHeight="1" x14ac:dyDescent="0.2">
      <c r="B57" s="23" t="s">
        <v>39</v>
      </c>
      <c r="C57" s="104">
        <v>371363000</v>
      </c>
      <c r="D57" s="104">
        <v>394950000</v>
      </c>
      <c r="E57" s="104">
        <v>402801000</v>
      </c>
      <c r="F57" s="104">
        <v>413352000</v>
      </c>
      <c r="G57" s="104">
        <v>426212000</v>
      </c>
      <c r="H57" s="104">
        <v>431241000</v>
      </c>
      <c r="I57" s="55">
        <v>433771000</v>
      </c>
    </row>
    <row r="58" spans="1:11" ht="16.7" customHeight="1" x14ac:dyDescent="0.2">
      <c r="B58" s="23" t="s">
        <v>40</v>
      </c>
      <c r="C58" s="104">
        <v>54186000</v>
      </c>
      <c r="D58" s="104">
        <v>41528000</v>
      </c>
      <c r="E58" s="104">
        <v>30495000</v>
      </c>
      <c r="F58" s="104">
        <v>16011000</v>
      </c>
      <c r="G58" s="104">
        <v>14895000</v>
      </c>
      <c r="H58" s="104">
        <v>11643000</v>
      </c>
      <c r="I58" s="55">
        <v>17521000</v>
      </c>
    </row>
    <row r="59" spans="1:11" ht="16.7" customHeight="1" x14ac:dyDescent="0.2">
      <c r="B59" s="105" t="s">
        <v>9</v>
      </c>
      <c r="C59" s="106">
        <v>27391000</v>
      </c>
      <c r="D59" s="106">
        <v>25466000</v>
      </c>
      <c r="E59" s="106">
        <v>22704000</v>
      </c>
      <c r="F59" s="106">
        <v>22196000</v>
      </c>
      <c r="G59" s="106">
        <v>22723000</v>
      </c>
      <c r="H59" s="106">
        <v>20676000</v>
      </c>
      <c r="I59" s="107">
        <v>19033000</v>
      </c>
    </row>
    <row r="60" spans="1:11" ht="16.7" customHeight="1" x14ac:dyDescent="0.2">
      <c r="B60" s="60" t="s">
        <v>41</v>
      </c>
      <c r="C60" s="108">
        <v>452940000</v>
      </c>
      <c r="D60" s="108">
        <v>461944000</v>
      </c>
      <c r="E60" s="108">
        <v>456000000</v>
      </c>
      <c r="F60" s="108">
        <v>451559000</v>
      </c>
      <c r="G60" s="108">
        <v>463830000</v>
      </c>
      <c r="H60" s="108">
        <v>463560000</v>
      </c>
      <c r="I60" s="62">
        <v>470325000</v>
      </c>
      <c r="J60" s="1"/>
      <c r="K60" s="173"/>
    </row>
    <row r="61" spans="1:11" ht="16.7" customHeight="1" x14ac:dyDescent="0.2">
      <c r="B61" s="27"/>
      <c r="C61" s="27"/>
      <c r="D61" s="27"/>
      <c r="E61" s="27"/>
      <c r="F61" s="27"/>
      <c r="G61" s="27"/>
      <c r="H61" s="27"/>
      <c r="I61" s="28"/>
    </row>
    <row r="62" spans="1:11" ht="16.7" customHeight="1" x14ac:dyDescent="0.2"/>
    <row r="63" spans="1:11" ht="16.7" customHeight="1" x14ac:dyDescent="0.2">
      <c r="B63" s="102" t="s">
        <v>105</v>
      </c>
    </row>
    <row r="64" spans="1:11" ht="16.7" customHeight="1" x14ac:dyDescent="0.2">
      <c r="B64" s="27" t="s">
        <v>106</v>
      </c>
      <c r="C64" s="103">
        <v>242187000</v>
      </c>
      <c r="D64" s="103">
        <v>205820000</v>
      </c>
      <c r="E64" s="103">
        <v>180652000</v>
      </c>
      <c r="F64" s="103">
        <v>193364000</v>
      </c>
      <c r="G64" s="103">
        <v>113808000</v>
      </c>
      <c r="H64" s="103">
        <v>132729000</v>
      </c>
      <c r="I64" s="35">
        <v>89496000</v>
      </c>
    </row>
    <row r="65" spans="2:9" ht="16.7" customHeight="1" x14ac:dyDescent="0.2">
      <c r="B65" s="105" t="s">
        <v>107</v>
      </c>
      <c r="C65" s="106">
        <v>60000000</v>
      </c>
      <c r="D65" s="106">
        <v>150000000</v>
      </c>
      <c r="E65" s="106">
        <v>150000000</v>
      </c>
      <c r="F65" s="106">
        <v>136000000</v>
      </c>
      <c r="G65" s="106">
        <v>216000000</v>
      </c>
      <c r="H65" s="106">
        <v>171000000</v>
      </c>
      <c r="I65" s="46">
        <v>231753000</v>
      </c>
    </row>
    <row r="66" spans="2:9" ht="16.7" customHeight="1" x14ac:dyDescent="0.2">
      <c r="B66" s="60" t="s">
        <v>108</v>
      </c>
      <c r="C66" s="108">
        <v>302187000</v>
      </c>
      <c r="D66" s="108">
        <v>355820000</v>
      </c>
      <c r="E66" s="108">
        <v>330652000</v>
      </c>
      <c r="F66" s="108">
        <v>329364000</v>
      </c>
      <c r="G66" s="108">
        <v>329808000</v>
      </c>
      <c r="H66" s="108">
        <v>303729000</v>
      </c>
      <c r="I66" s="62">
        <v>321249000</v>
      </c>
    </row>
    <row r="67" spans="2:9" ht="15" customHeight="1" x14ac:dyDescent="0.2">
      <c r="B67" s="115"/>
      <c r="C67" s="115"/>
      <c r="D67" s="115"/>
      <c r="E67" s="115"/>
      <c r="F67" s="115"/>
      <c r="G67" s="115"/>
      <c r="H67" s="115"/>
      <c r="I67" s="116"/>
    </row>
    <row r="69" spans="2:9" x14ac:dyDescent="0.2">
      <c r="C69" s="173"/>
      <c r="D69" s="173"/>
      <c r="E69" s="173"/>
      <c r="F69" s="173"/>
      <c r="G69" s="173"/>
      <c r="H69" s="173"/>
      <c r="I69" s="173"/>
    </row>
  </sheetData>
  <mergeCells count="1">
    <mergeCell ref="B2:E2"/>
  </mergeCells>
  <pageMargins left="0.75" right="0.75" top="1" bottom="1" header="0.5" footer="0.5"/>
  <customProperties>
    <customPr name="_pios_id" r:id="rId1"/>
    <customPr name="EpmWorksheetKeyString_GUID" r:id="rId2"/>
  </customProperties>
  <ignoredErrors>
    <ignoredError sqref="C5:I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6"/>
  <sheetViews>
    <sheetView showGridLines="0" showRuler="0" workbookViewId="0"/>
  </sheetViews>
  <sheetFormatPr defaultColWidth="13.28515625" defaultRowHeight="12.75" x14ac:dyDescent="0.2"/>
  <cols>
    <col min="1" max="1" width="8.85546875" customWidth="1"/>
    <col min="2" max="2" width="63.42578125" customWidth="1"/>
    <col min="3" max="6" width="12" customWidth="1"/>
    <col min="7" max="8" width="9.28515625" customWidth="1"/>
    <col min="9" max="9" width="2.5703125" customWidth="1"/>
  </cols>
  <sheetData>
    <row r="1" spans="1:9" ht="14.1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22.5" customHeight="1" x14ac:dyDescent="0.3">
      <c r="A2" s="2"/>
      <c r="B2" s="211" t="s">
        <v>109</v>
      </c>
      <c r="C2" s="211"/>
      <c r="D2" s="211"/>
      <c r="E2" s="211"/>
      <c r="F2" s="211"/>
      <c r="G2" s="2"/>
      <c r="H2" s="2"/>
      <c r="I2" s="2"/>
    </row>
    <row r="3" spans="1:9" ht="14.1" customHeight="1" x14ac:dyDescent="0.2">
      <c r="A3" s="2"/>
      <c r="B3" s="5" t="str">
        <f>'1. Key figures table'!$B$3</f>
        <v>First quarter 2023 results</v>
      </c>
      <c r="C3" s="2"/>
      <c r="D3" s="2"/>
      <c r="E3" s="2"/>
      <c r="F3" s="2"/>
      <c r="G3" s="2"/>
      <c r="H3" s="2"/>
      <c r="I3" s="2"/>
    </row>
    <row r="4" spans="1:9" ht="15" customHeight="1" thickBot="1" x14ac:dyDescent="0.25">
      <c r="A4" s="2"/>
      <c r="B4" s="6"/>
      <c r="C4" s="24"/>
      <c r="D4" s="24"/>
      <c r="E4" s="24"/>
      <c r="F4" s="24"/>
      <c r="G4" s="24"/>
      <c r="H4" s="24"/>
      <c r="I4" s="2"/>
    </row>
    <row r="5" spans="1:9" ht="16.7" customHeight="1" thickBot="1" x14ac:dyDescent="0.25">
      <c r="A5" s="86"/>
      <c r="B5" s="117" t="s">
        <v>20</v>
      </c>
      <c r="C5" s="9" t="s">
        <v>44</v>
      </c>
      <c r="D5" s="9" t="s">
        <v>4</v>
      </c>
      <c r="E5" s="9" t="s">
        <v>45</v>
      </c>
      <c r="F5" s="9" t="s">
        <v>46</v>
      </c>
      <c r="G5" s="9" t="s">
        <v>47</v>
      </c>
      <c r="H5" s="31" t="s">
        <v>3</v>
      </c>
      <c r="I5" s="86"/>
    </row>
    <row r="6" spans="1:9" ht="14.1" customHeight="1" x14ac:dyDescent="0.2">
      <c r="A6" s="2"/>
      <c r="B6" s="118" t="s">
        <v>25</v>
      </c>
      <c r="C6" s="119">
        <v>-35347000</v>
      </c>
      <c r="D6" s="119">
        <v>-19833000</v>
      </c>
      <c r="E6" s="119">
        <v>-55466000</v>
      </c>
      <c r="F6" s="119">
        <v>-17785000</v>
      </c>
      <c r="G6" s="119">
        <v>-4529000</v>
      </c>
      <c r="H6" s="66">
        <v>2647000</v>
      </c>
      <c r="I6" s="86"/>
    </row>
    <row r="7" spans="1:9" ht="14.1" customHeight="1" x14ac:dyDescent="0.2">
      <c r="A7" s="2"/>
      <c r="B7" s="91" t="s">
        <v>110</v>
      </c>
      <c r="C7" s="54">
        <v>3037000</v>
      </c>
      <c r="D7" s="54">
        <v>1392000</v>
      </c>
      <c r="E7" s="54">
        <v>4574000</v>
      </c>
      <c r="F7" s="54">
        <v>4340000</v>
      </c>
      <c r="G7" s="54">
        <v>-3933000</v>
      </c>
      <c r="H7" s="55">
        <v>38000</v>
      </c>
      <c r="I7" s="86"/>
    </row>
    <row r="8" spans="1:9" ht="14.1" customHeight="1" x14ac:dyDescent="0.2">
      <c r="A8" s="2"/>
      <c r="B8" s="91" t="s">
        <v>26</v>
      </c>
      <c r="C8" s="54">
        <v>16185000</v>
      </c>
      <c r="D8" s="54">
        <v>15244000</v>
      </c>
      <c r="E8" s="54">
        <v>14369000</v>
      </c>
      <c r="F8" s="54">
        <v>13720000</v>
      </c>
      <c r="G8" s="54">
        <v>13339000</v>
      </c>
      <c r="H8" s="55">
        <v>12508000</v>
      </c>
      <c r="I8" s="86"/>
    </row>
    <row r="9" spans="1:9" ht="14.1" customHeight="1" x14ac:dyDescent="0.2">
      <c r="A9" s="2"/>
      <c r="B9" s="91" t="s">
        <v>111</v>
      </c>
      <c r="C9" s="54">
        <v>-1790000</v>
      </c>
      <c r="D9" s="54">
        <v>-590000</v>
      </c>
      <c r="E9" s="54">
        <v>29745000</v>
      </c>
      <c r="F9" s="54">
        <v>-26674000</v>
      </c>
      <c r="G9" s="54">
        <v>-4953000</v>
      </c>
      <c r="H9" s="55">
        <v>-455000</v>
      </c>
      <c r="I9" s="86"/>
    </row>
    <row r="10" spans="1:9" ht="14.1" customHeight="1" x14ac:dyDescent="0.2">
      <c r="A10" s="2"/>
      <c r="B10" s="91" t="s">
        <v>27</v>
      </c>
      <c r="C10" s="54">
        <v>1926000</v>
      </c>
      <c r="D10" s="54">
        <v>1774000</v>
      </c>
      <c r="E10" s="54">
        <v>2713000</v>
      </c>
      <c r="F10" s="54">
        <v>3113000</v>
      </c>
      <c r="G10" s="54">
        <v>2932000</v>
      </c>
      <c r="H10" s="55">
        <v>2608000</v>
      </c>
      <c r="I10" s="86"/>
    </row>
    <row r="11" spans="1:9" ht="13.35" customHeight="1" x14ac:dyDescent="0.2">
      <c r="A11" s="129"/>
      <c r="B11" s="91" t="s">
        <v>112</v>
      </c>
      <c r="C11" s="54">
        <v>106000</v>
      </c>
      <c r="D11" s="54"/>
      <c r="E11" s="54">
        <v>-42000</v>
      </c>
      <c r="F11" s="54"/>
      <c r="G11" s="54">
        <v>-27000</v>
      </c>
      <c r="H11" s="55">
        <v>-207000</v>
      </c>
      <c r="I11" s="86"/>
    </row>
    <row r="12" spans="1:9" ht="13.35" customHeight="1" x14ac:dyDescent="0.2">
      <c r="A12" s="129"/>
      <c r="B12" s="91" t="s">
        <v>113</v>
      </c>
      <c r="C12" s="82"/>
      <c r="D12" s="82"/>
      <c r="E12" s="82"/>
      <c r="F12" s="82"/>
      <c r="G12" s="82"/>
      <c r="H12" s="83"/>
      <c r="I12" s="86"/>
    </row>
    <row r="13" spans="1:9" ht="14.1" customHeight="1" x14ac:dyDescent="0.2">
      <c r="A13" s="2"/>
      <c r="B13" s="120" t="s">
        <v>114</v>
      </c>
      <c r="C13" s="54">
        <v>-433000</v>
      </c>
      <c r="D13" s="54">
        <v>2876000</v>
      </c>
      <c r="E13" s="54">
        <v>2633000</v>
      </c>
      <c r="F13" s="54">
        <v>-306000</v>
      </c>
      <c r="G13" s="54">
        <v>-117000</v>
      </c>
      <c r="H13" s="55">
        <v>1124000</v>
      </c>
      <c r="I13" s="86"/>
    </row>
    <row r="14" spans="1:9" ht="14.1" customHeight="1" x14ac:dyDescent="0.2">
      <c r="A14" s="2"/>
      <c r="B14" s="120" t="s">
        <v>115</v>
      </c>
      <c r="C14" s="54">
        <v>69978000</v>
      </c>
      <c r="D14" s="54">
        <v>-10311000</v>
      </c>
      <c r="E14" s="54">
        <v>152000</v>
      </c>
      <c r="F14" s="54">
        <v>-924000</v>
      </c>
      <c r="G14" s="54">
        <v>1919000</v>
      </c>
      <c r="H14" s="55">
        <v>-3904000</v>
      </c>
      <c r="I14" s="86"/>
    </row>
    <row r="15" spans="1:9" ht="14.1" customHeight="1" x14ac:dyDescent="0.2">
      <c r="A15" s="2"/>
      <c r="B15" s="121" t="s">
        <v>116</v>
      </c>
      <c r="C15" s="45">
        <v>11888000</v>
      </c>
      <c r="D15" s="45">
        <v>-6018000</v>
      </c>
      <c r="E15" s="45">
        <v>3108000</v>
      </c>
      <c r="F15" s="45">
        <v>30005000</v>
      </c>
      <c r="G15" s="45">
        <v>-21971000</v>
      </c>
      <c r="H15" s="46">
        <v>-5073000</v>
      </c>
      <c r="I15" s="86"/>
    </row>
    <row r="16" spans="1:9" ht="15.75" customHeight="1" thickBot="1" x14ac:dyDescent="0.25">
      <c r="A16" s="2"/>
      <c r="B16" s="60" t="s">
        <v>117</v>
      </c>
      <c r="C16" s="61">
        <v>65550000</v>
      </c>
      <c r="D16" s="61">
        <v>-15466000</v>
      </c>
      <c r="E16" s="61">
        <v>1786000</v>
      </c>
      <c r="F16" s="61">
        <v>5489000</v>
      </c>
      <c r="G16" s="61">
        <v>-17340000</v>
      </c>
      <c r="H16" s="62">
        <v>9286000</v>
      </c>
      <c r="I16" s="86"/>
    </row>
    <row r="17" spans="1:9" ht="15" customHeight="1" x14ac:dyDescent="0.2">
      <c r="A17" s="2"/>
      <c r="B17" s="126"/>
      <c r="C17" s="130"/>
      <c r="D17" s="130"/>
      <c r="E17" s="130"/>
      <c r="F17" s="130"/>
      <c r="G17" s="130"/>
      <c r="H17" s="87"/>
      <c r="I17" s="86"/>
    </row>
    <row r="18" spans="1:9" ht="14.1" customHeight="1" x14ac:dyDescent="0.2">
      <c r="A18" s="2"/>
      <c r="B18" s="91" t="s">
        <v>118</v>
      </c>
      <c r="C18" s="54">
        <v>6000</v>
      </c>
      <c r="D18" s="54">
        <v>5000</v>
      </c>
      <c r="E18" s="54">
        <v>64000</v>
      </c>
      <c r="F18" s="54">
        <v>9000</v>
      </c>
      <c r="G18" s="54">
        <v>311000</v>
      </c>
      <c r="H18" s="55">
        <v>1424000</v>
      </c>
      <c r="I18" s="86"/>
    </row>
    <row r="19" spans="1:9" ht="14.1" customHeight="1" x14ac:dyDescent="0.2">
      <c r="A19" s="2"/>
      <c r="B19" s="91" t="s">
        <v>119</v>
      </c>
      <c r="C19" s="54">
        <v>-392000</v>
      </c>
      <c r="D19" s="54">
        <v>-365000</v>
      </c>
      <c r="E19" s="54">
        <v>-307000</v>
      </c>
      <c r="F19" s="54">
        <v>-247000</v>
      </c>
      <c r="G19" s="54">
        <v>-264000</v>
      </c>
      <c r="H19" s="55">
        <v>-315000</v>
      </c>
      <c r="I19" s="86"/>
    </row>
    <row r="20" spans="1:9" ht="14.1" customHeight="1" x14ac:dyDescent="0.2">
      <c r="A20" s="2"/>
      <c r="B20" s="92" t="s">
        <v>120</v>
      </c>
      <c r="C20" s="45">
        <v>-3646000</v>
      </c>
      <c r="D20" s="45">
        <v>-1107000</v>
      </c>
      <c r="E20" s="45">
        <v>-345000</v>
      </c>
      <c r="F20" s="45">
        <v>-1376000</v>
      </c>
      <c r="G20" s="45">
        <v>-2255000</v>
      </c>
      <c r="H20" s="46">
        <v>-2587000</v>
      </c>
      <c r="I20" s="86"/>
    </row>
    <row r="21" spans="1:9" ht="14.1" customHeight="1" thickBot="1" x14ac:dyDescent="0.25">
      <c r="A21" s="2"/>
      <c r="B21" s="95" t="s">
        <v>121</v>
      </c>
      <c r="C21" s="61">
        <v>61518000</v>
      </c>
      <c r="D21" s="61">
        <v>-16933000</v>
      </c>
      <c r="E21" s="61">
        <v>1198000</v>
      </c>
      <c r="F21" s="61">
        <v>3875000</v>
      </c>
      <c r="G21" s="61">
        <v>-19548000</v>
      </c>
      <c r="H21" s="62">
        <v>7808000</v>
      </c>
      <c r="I21" s="86"/>
    </row>
    <row r="22" spans="1:9" ht="15.75" customHeight="1" x14ac:dyDescent="0.2">
      <c r="A22" s="2"/>
      <c r="B22" s="27"/>
      <c r="C22" s="130"/>
      <c r="D22" s="130"/>
      <c r="E22" s="130"/>
      <c r="F22" s="130"/>
      <c r="G22" s="130"/>
      <c r="H22" s="87"/>
      <c r="I22" s="86"/>
    </row>
    <row r="23" spans="1:9" ht="14.1" customHeight="1" x14ac:dyDescent="0.2">
      <c r="A23" s="2"/>
      <c r="B23" s="91" t="s">
        <v>122</v>
      </c>
      <c r="C23" s="54"/>
      <c r="D23" s="54">
        <v>-5053000</v>
      </c>
      <c r="E23" s="54">
        <v>-24000</v>
      </c>
      <c r="F23" s="54">
        <v>-116000</v>
      </c>
      <c r="G23" s="54">
        <v>-78000</v>
      </c>
      <c r="H23" s="55"/>
      <c r="I23" s="86"/>
    </row>
    <row r="24" spans="1:9" ht="14.1" customHeight="1" x14ac:dyDescent="0.2">
      <c r="A24" s="2"/>
      <c r="B24" s="91" t="s">
        <v>123</v>
      </c>
      <c r="C24" s="54">
        <v>-4813000</v>
      </c>
      <c r="D24" s="54">
        <v>-1258000</v>
      </c>
      <c r="E24" s="54">
        <v>-998000</v>
      </c>
      <c r="F24" s="54">
        <v>-1141000</v>
      </c>
      <c r="G24" s="54">
        <v>-1498000</v>
      </c>
      <c r="H24" s="55">
        <v>-1371000</v>
      </c>
      <c r="I24" s="86"/>
    </row>
    <row r="25" spans="1:9" ht="14.1" customHeight="1" x14ac:dyDescent="0.2">
      <c r="A25" s="2"/>
      <c r="B25" s="91" t="s">
        <v>124</v>
      </c>
      <c r="C25" s="54"/>
      <c r="D25" s="54"/>
      <c r="E25" s="54"/>
      <c r="F25" s="54"/>
      <c r="G25" s="54"/>
      <c r="H25" s="55">
        <v>14965000</v>
      </c>
      <c r="I25" s="86"/>
    </row>
    <row r="26" spans="1:9" ht="14.1" customHeight="1" x14ac:dyDescent="0.2">
      <c r="A26" s="2"/>
      <c r="B26" s="91" t="s">
        <v>125</v>
      </c>
      <c r="C26" s="54">
        <v>138000</v>
      </c>
      <c r="D26" s="54"/>
      <c r="E26" s="54">
        <v>224000</v>
      </c>
      <c r="F26" s="54"/>
      <c r="G26" s="54">
        <v>168000</v>
      </c>
      <c r="H26" s="55"/>
      <c r="I26" s="86"/>
    </row>
    <row r="27" spans="1:9" ht="14.1" customHeight="1" x14ac:dyDescent="0.2">
      <c r="A27" s="2"/>
      <c r="B27" s="92" t="s">
        <v>126</v>
      </c>
      <c r="C27" s="45">
        <v>-90000000</v>
      </c>
      <c r="D27" s="45"/>
      <c r="E27" s="45">
        <v>14000000</v>
      </c>
      <c r="F27" s="45">
        <v>-80000000</v>
      </c>
      <c r="G27" s="45">
        <v>45000000</v>
      </c>
      <c r="H27" s="46">
        <v>-60753000</v>
      </c>
      <c r="I27" s="86"/>
    </row>
    <row r="28" spans="1:9" ht="15" customHeight="1" thickBot="1" x14ac:dyDescent="0.25">
      <c r="A28" s="2"/>
      <c r="B28" s="95" t="s">
        <v>127</v>
      </c>
      <c r="C28" s="61">
        <v>-94675000</v>
      </c>
      <c r="D28" s="61">
        <v>-6311000</v>
      </c>
      <c r="E28" s="61">
        <v>13202000</v>
      </c>
      <c r="F28" s="61">
        <v>-81257000</v>
      </c>
      <c r="G28" s="61">
        <v>43592000</v>
      </c>
      <c r="H28" s="62">
        <v>-47159000</v>
      </c>
      <c r="I28" s="86"/>
    </row>
    <row r="29" spans="1:9" ht="15" customHeight="1" x14ac:dyDescent="0.2">
      <c r="A29" s="2"/>
      <c r="B29" s="27"/>
      <c r="C29" s="130"/>
      <c r="D29" s="130"/>
      <c r="E29" s="130"/>
      <c r="F29" s="130"/>
      <c r="G29" s="130"/>
      <c r="H29" s="87"/>
      <c r="I29" s="86"/>
    </row>
    <row r="30" spans="1:9" ht="15.75" customHeight="1" x14ac:dyDescent="0.2">
      <c r="A30" s="2"/>
      <c r="B30" s="91" t="s">
        <v>128</v>
      </c>
      <c r="C30" s="54">
        <v>-3678000</v>
      </c>
      <c r="D30" s="54">
        <v>-3586000</v>
      </c>
      <c r="E30" s="54">
        <v>-3599000</v>
      </c>
      <c r="F30" s="54">
        <v>-3635000</v>
      </c>
      <c r="G30" s="54">
        <v>-3549000</v>
      </c>
      <c r="H30" s="55">
        <v>-3456000</v>
      </c>
      <c r="I30" s="86"/>
    </row>
    <row r="31" spans="1:9" ht="14.1" customHeight="1" x14ac:dyDescent="0.2">
      <c r="A31" s="2"/>
      <c r="B31" s="91" t="s">
        <v>129</v>
      </c>
      <c r="C31" s="54">
        <v>93000</v>
      </c>
      <c r="D31" s="54">
        <v>1464000</v>
      </c>
      <c r="E31" s="54">
        <v>1650000</v>
      </c>
      <c r="F31" s="54">
        <v>937000</v>
      </c>
      <c r="G31" s="54"/>
      <c r="H31" s="55"/>
      <c r="I31" s="86"/>
    </row>
    <row r="32" spans="1:9" ht="14.1" hidden="1" customHeight="1" x14ac:dyDescent="0.2">
      <c r="A32" s="2"/>
      <c r="B32" s="92" t="s">
        <v>130</v>
      </c>
      <c r="C32" s="45"/>
      <c r="D32" s="45"/>
      <c r="E32" s="45"/>
      <c r="F32" s="45"/>
      <c r="G32" s="45"/>
      <c r="H32" s="46"/>
      <c r="I32" s="86"/>
    </row>
    <row r="33" spans="1:9" ht="14.1" customHeight="1" thickBot="1" x14ac:dyDescent="0.25">
      <c r="A33" s="2"/>
      <c r="B33" s="95" t="s">
        <v>131</v>
      </c>
      <c r="C33" s="61">
        <v>-3585000</v>
      </c>
      <c r="D33" s="61">
        <v>-2122000</v>
      </c>
      <c r="E33" s="61">
        <v>-1949000</v>
      </c>
      <c r="F33" s="61">
        <v>-2698000</v>
      </c>
      <c r="G33" s="61">
        <v>-3549000</v>
      </c>
      <c r="H33" s="62">
        <v>-3456000</v>
      </c>
      <c r="I33" s="86"/>
    </row>
    <row r="34" spans="1:9" ht="14.1" customHeight="1" x14ac:dyDescent="0.2">
      <c r="A34" s="2"/>
      <c r="B34" s="131"/>
      <c r="C34" s="132"/>
      <c r="D34" s="132"/>
      <c r="E34" s="133"/>
      <c r="F34" s="133"/>
      <c r="G34" s="133"/>
      <c r="H34" s="134"/>
      <c r="I34" s="86"/>
    </row>
    <row r="35" spans="1:9" ht="14.1" customHeight="1" x14ac:dyDescent="0.2">
      <c r="A35" s="2"/>
      <c r="B35" s="122" t="s">
        <v>132</v>
      </c>
      <c r="C35" s="123">
        <v>-36742000</v>
      </c>
      <c r="D35" s="123">
        <v>-25366000</v>
      </c>
      <c r="E35" s="123">
        <v>12451000</v>
      </c>
      <c r="F35" s="123">
        <v>-80080000</v>
      </c>
      <c r="G35" s="123">
        <v>20495000</v>
      </c>
      <c r="H35" s="124">
        <v>-42807000</v>
      </c>
      <c r="I35" s="135"/>
    </row>
    <row r="36" spans="1:9" ht="14.1" customHeight="1" x14ac:dyDescent="0.2">
      <c r="A36" s="2"/>
      <c r="B36" s="91" t="s">
        <v>133</v>
      </c>
      <c r="C36" s="54">
        <v>242187000</v>
      </c>
      <c r="D36" s="54">
        <v>205820000</v>
      </c>
      <c r="E36" s="54">
        <v>180652000</v>
      </c>
      <c r="F36" s="54">
        <v>193364000</v>
      </c>
      <c r="G36" s="54">
        <v>113808000</v>
      </c>
      <c r="H36" s="125">
        <v>132729000</v>
      </c>
      <c r="I36" s="86"/>
    </row>
    <row r="37" spans="1:9" ht="15" customHeight="1" x14ac:dyDescent="0.2">
      <c r="A37" s="2"/>
      <c r="B37" s="105" t="s">
        <v>134</v>
      </c>
      <c r="C37" s="45">
        <v>375000</v>
      </c>
      <c r="D37" s="45">
        <v>198000</v>
      </c>
      <c r="E37" s="45">
        <v>261000</v>
      </c>
      <c r="F37" s="45">
        <v>524000</v>
      </c>
      <c r="G37" s="45">
        <v>-1574000</v>
      </c>
      <c r="H37" s="46">
        <v>-426000</v>
      </c>
      <c r="I37" s="86"/>
    </row>
    <row r="38" spans="1:9" ht="14.1" customHeight="1" thickBot="1" x14ac:dyDescent="0.25">
      <c r="A38" s="2"/>
      <c r="B38" s="95" t="s">
        <v>106</v>
      </c>
      <c r="C38" s="61">
        <v>205820000</v>
      </c>
      <c r="D38" s="61">
        <v>180652000</v>
      </c>
      <c r="E38" s="61">
        <v>193364000</v>
      </c>
      <c r="F38" s="61">
        <v>113808000</v>
      </c>
      <c r="G38" s="61">
        <v>132729000</v>
      </c>
      <c r="H38" s="62">
        <v>89496000</v>
      </c>
      <c r="I38" s="86"/>
    </row>
    <row r="39" spans="1:9" ht="14.1" customHeight="1" x14ac:dyDescent="0.2">
      <c r="A39" s="2"/>
      <c r="B39" s="110"/>
      <c r="C39" s="27"/>
      <c r="D39" s="130"/>
      <c r="E39" s="130"/>
      <c r="F39" s="130"/>
      <c r="G39" s="130"/>
      <c r="H39" s="87"/>
      <c r="I39" s="86"/>
    </row>
    <row r="40" spans="1:9" ht="14.1" customHeight="1" x14ac:dyDescent="0.2">
      <c r="A40" s="2"/>
      <c r="B40" s="96" t="s">
        <v>135</v>
      </c>
      <c r="D40" s="82"/>
      <c r="E40" s="82"/>
      <c r="F40" s="82"/>
      <c r="G40" s="82"/>
      <c r="H40" s="83"/>
      <c r="I40" s="86"/>
    </row>
    <row r="41" spans="1:9" ht="14.1" customHeight="1" x14ac:dyDescent="0.2">
      <c r="A41" s="2"/>
      <c r="B41" s="92" t="s">
        <v>86</v>
      </c>
      <c r="C41" s="45">
        <v>150000000</v>
      </c>
      <c r="D41" s="45">
        <v>150000000</v>
      </c>
      <c r="E41" s="45">
        <v>136000000</v>
      </c>
      <c r="F41" s="45">
        <v>216000000</v>
      </c>
      <c r="G41" s="45">
        <v>171000000</v>
      </c>
      <c r="H41" s="46">
        <v>231753000</v>
      </c>
      <c r="I41" s="86"/>
    </row>
    <row r="42" spans="1:9" ht="14.1" customHeight="1" thickBot="1" x14ac:dyDescent="0.25">
      <c r="A42" s="2"/>
      <c r="B42" s="60" t="s">
        <v>105</v>
      </c>
      <c r="C42" s="61">
        <v>355820000</v>
      </c>
      <c r="D42" s="61">
        <v>330652000</v>
      </c>
      <c r="E42" s="61">
        <v>329364000</v>
      </c>
      <c r="F42" s="61">
        <v>329808000</v>
      </c>
      <c r="G42" s="61">
        <v>303729000</v>
      </c>
      <c r="H42" s="62">
        <v>321249000</v>
      </c>
      <c r="I42" s="86"/>
    </row>
    <row r="43" spans="1:9" ht="16.7" customHeight="1" x14ac:dyDescent="0.2">
      <c r="A43" s="2"/>
      <c r="B43" s="126"/>
      <c r="C43" s="28"/>
      <c r="D43" s="28"/>
      <c r="E43" s="136"/>
      <c r="F43" s="136"/>
      <c r="G43" s="136"/>
      <c r="H43" s="116"/>
      <c r="I43" s="86"/>
    </row>
    <row r="44" spans="1:9" ht="16.7" customHeight="1" x14ac:dyDescent="0.2">
      <c r="A44" s="2"/>
      <c r="E44" s="86"/>
      <c r="F44" s="86"/>
      <c r="G44" s="86"/>
      <c r="I44" s="86"/>
    </row>
    <row r="45" spans="1:9" ht="16.7" customHeight="1" x14ac:dyDescent="0.2">
      <c r="A45" s="2"/>
      <c r="B45" s="158" t="s">
        <v>101</v>
      </c>
      <c r="E45" s="86"/>
      <c r="F45" s="86"/>
      <c r="G45" s="86"/>
      <c r="I45" s="86"/>
    </row>
    <row r="46" spans="1:9" ht="15" customHeight="1" thickBot="1" x14ac:dyDescent="0.25">
      <c r="A46" s="2"/>
      <c r="B46" s="159" t="s">
        <v>33</v>
      </c>
      <c r="E46" s="160"/>
      <c r="F46" s="160"/>
      <c r="G46" s="160"/>
      <c r="I46" s="86"/>
    </row>
    <row r="47" spans="1:9" ht="14.1" customHeight="1" x14ac:dyDescent="0.2">
      <c r="A47" s="2"/>
      <c r="B47" s="126" t="s">
        <v>121</v>
      </c>
      <c r="C47" s="161">
        <v>61518000</v>
      </c>
      <c r="D47" s="127">
        <v>-16933000</v>
      </c>
      <c r="E47" s="127">
        <v>1198000</v>
      </c>
      <c r="F47" s="127">
        <v>3875000</v>
      </c>
      <c r="G47" s="127">
        <v>-19548000</v>
      </c>
      <c r="H47" s="128">
        <v>7808000</v>
      </c>
      <c r="I47" s="2"/>
    </row>
    <row r="48" spans="1:9" ht="14.1" customHeight="1" x14ac:dyDescent="0.2">
      <c r="A48" s="2"/>
      <c r="B48" s="2" t="s">
        <v>122</v>
      </c>
      <c r="C48" s="104"/>
      <c r="D48" s="54">
        <v>-5053000</v>
      </c>
      <c r="E48" s="54">
        <v>-24000</v>
      </c>
      <c r="F48" s="54">
        <v>-116000</v>
      </c>
      <c r="G48" s="54">
        <v>-78000</v>
      </c>
      <c r="H48" s="55"/>
      <c r="I48" s="2"/>
    </row>
    <row r="49" spans="1:9" ht="14.1" customHeight="1" x14ac:dyDescent="0.2">
      <c r="A49" s="2"/>
      <c r="B49" s="11" t="s">
        <v>123</v>
      </c>
      <c r="C49" s="106">
        <v>-4813000</v>
      </c>
      <c r="D49" s="45">
        <v>-1258000</v>
      </c>
      <c r="E49" s="45">
        <v>-998000</v>
      </c>
      <c r="F49" s="45">
        <v>-1141000</v>
      </c>
      <c r="G49" s="45">
        <v>-1498000</v>
      </c>
      <c r="H49" s="46">
        <v>-1371000</v>
      </c>
      <c r="I49" s="2"/>
    </row>
    <row r="50" spans="1:9" ht="15" customHeight="1" x14ac:dyDescent="0.2">
      <c r="B50" s="93" t="s">
        <v>33</v>
      </c>
      <c r="C50" s="109">
        <v>56705000</v>
      </c>
      <c r="D50" s="48">
        <v>-23244000</v>
      </c>
      <c r="E50" s="48">
        <v>176000</v>
      </c>
      <c r="F50" s="48">
        <v>2618000</v>
      </c>
      <c r="G50" s="48">
        <v>-21124000</v>
      </c>
      <c r="H50" s="49">
        <v>6437000</v>
      </c>
    </row>
    <row r="51" spans="1:9" ht="15" customHeight="1" x14ac:dyDescent="0.2">
      <c r="B51" s="23" t="s">
        <v>136</v>
      </c>
      <c r="C51" s="162">
        <v>0.49</v>
      </c>
      <c r="D51" s="162">
        <v>-0.18</v>
      </c>
      <c r="E51" s="162">
        <v>0</v>
      </c>
      <c r="F51" s="162">
        <v>0.02</v>
      </c>
      <c r="G51" s="162">
        <v>-0.15</v>
      </c>
      <c r="H51" s="163">
        <v>0.05</v>
      </c>
    </row>
    <row r="52" spans="1:9" ht="15" customHeight="1" x14ac:dyDescent="0.2">
      <c r="B52" s="23" t="s">
        <v>137</v>
      </c>
      <c r="C52" s="97"/>
      <c r="D52" s="97"/>
      <c r="E52" s="97"/>
      <c r="F52" s="54">
        <v>5849000</v>
      </c>
      <c r="G52" s="54">
        <v>6539000</v>
      </c>
      <c r="H52" s="55">
        <v>4043000</v>
      </c>
      <c r="I52" s="2"/>
    </row>
    <row r="53" spans="1:9" ht="15" customHeight="1" x14ac:dyDescent="0.2">
      <c r="B53" s="93" t="s">
        <v>138</v>
      </c>
      <c r="C53" s="109">
        <v>56705000</v>
      </c>
      <c r="D53" s="48">
        <v>-23244000</v>
      </c>
      <c r="E53" s="48">
        <v>176000</v>
      </c>
      <c r="F53" s="48">
        <v>8467000</v>
      </c>
      <c r="G53" s="48">
        <v>-14585000</v>
      </c>
      <c r="H53" s="49">
        <v>10480000</v>
      </c>
      <c r="I53" s="2"/>
    </row>
    <row r="54" spans="1:9" ht="15" customHeight="1" thickBot="1" x14ac:dyDescent="0.25">
      <c r="B54" s="164" t="s">
        <v>136</v>
      </c>
      <c r="C54" s="165">
        <v>0.49</v>
      </c>
      <c r="D54" s="165">
        <v>-0.18</v>
      </c>
      <c r="E54" s="165">
        <v>0</v>
      </c>
      <c r="F54" s="165">
        <v>0.06</v>
      </c>
      <c r="G54" s="165">
        <v>-0.1</v>
      </c>
      <c r="H54" s="166">
        <v>7.0000000000000007E-2</v>
      </c>
      <c r="I54" s="1"/>
    </row>
    <row r="55" spans="1:9" ht="3" customHeight="1" x14ac:dyDescent="0.2">
      <c r="B55" s="27"/>
      <c r="C55" s="27"/>
      <c r="D55" s="27"/>
      <c r="E55" s="27"/>
      <c r="F55" s="27"/>
      <c r="G55" s="27"/>
      <c r="H55" s="27"/>
    </row>
    <row r="56" spans="1:9" x14ac:dyDescent="0.2">
      <c r="B56" s="213" t="s">
        <v>139</v>
      </c>
      <c r="C56" s="213"/>
      <c r="D56" s="213"/>
      <c r="E56" s="213"/>
      <c r="F56" s="213"/>
      <c r="G56" s="213"/>
      <c r="H56" s="213"/>
    </row>
  </sheetData>
  <mergeCells count="2">
    <mergeCell ref="B2:F2"/>
    <mergeCell ref="B56:H56"/>
  </mergeCells>
  <pageMargins left="0.75" right="0.75" top="1" bottom="1" header="0.5" footer="0.5"/>
  <customProperties>
    <customPr name="_pios_id" r:id="rId1"/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91"/>
  <sheetViews>
    <sheetView showGridLines="0" showRuler="0" workbookViewId="0"/>
  </sheetViews>
  <sheetFormatPr defaultColWidth="13.28515625" defaultRowHeight="12.75" x14ac:dyDescent="0.2"/>
  <cols>
    <col min="1" max="1" width="8.85546875" customWidth="1"/>
    <col min="2" max="2" width="64.5703125" customWidth="1"/>
  </cols>
  <sheetData>
    <row r="1" spans="2:9" ht="16.7" customHeight="1" x14ac:dyDescent="0.2"/>
    <row r="2" spans="2:9" ht="23.25" customHeight="1" x14ac:dyDescent="0.3">
      <c r="B2" s="211" t="s">
        <v>140</v>
      </c>
      <c r="C2" s="211"/>
      <c r="D2" s="211"/>
    </row>
    <row r="3" spans="2:9" ht="16.7" customHeight="1" x14ac:dyDescent="0.2">
      <c r="B3" s="5" t="str">
        <f>'1. Key figures table'!$B$3</f>
        <v>First quarter 2023 results</v>
      </c>
    </row>
    <row r="4" spans="2:9" ht="16.7" customHeight="1" x14ac:dyDescent="0.2"/>
    <row r="5" spans="2:9" ht="16.7" customHeight="1" x14ac:dyDescent="0.2">
      <c r="B5" s="137" t="s">
        <v>20</v>
      </c>
      <c r="C5" s="9" t="s">
        <v>44</v>
      </c>
      <c r="D5" s="9" t="s">
        <v>4</v>
      </c>
      <c r="E5" s="9" t="s">
        <v>45</v>
      </c>
      <c r="F5" s="9" t="s">
        <v>46</v>
      </c>
      <c r="G5" s="9" t="s">
        <v>47</v>
      </c>
      <c r="H5" s="31" t="s">
        <v>3</v>
      </c>
    </row>
    <row r="6" spans="2:9" ht="16.7" customHeight="1" x14ac:dyDescent="0.2">
      <c r="B6" s="115" t="s">
        <v>141</v>
      </c>
      <c r="C6" s="138">
        <f>'2. Cons Stat of Income'!C11</f>
        <v>115164000</v>
      </c>
      <c r="D6" s="127">
        <f>'2. Cons Stat of Income'!D11</f>
        <v>128449000</v>
      </c>
      <c r="E6" s="127">
        <f>'2. Cons Stat of Income'!E11</f>
        <v>132578000</v>
      </c>
      <c r="F6" s="127">
        <f>'2. Cons Stat of Income'!F11</f>
        <v>136303000</v>
      </c>
      <c r="G6" s="127">
        <f>'2. Cons Stat of Income'!G11</f>
        <v>139013000</v>
      </c>
      <c r="H6" s="128">
        <f>'2. Cons Stat of Income'!H11</f>
        <v>140718000</v>
      </c>
    </row>
    <row r="7" spans="2:9" ht="16.7" customHeight="1" x14ac:dyDescent="0.2">
      <c r="B7" s="1" t="s">
        <v>39</v>
      </c>
      <c r="C7" s="104">
        <f>'2. Cons Stat of Income'!C7</f>
        <v>47063000</v>
      </c>
      <c r="D7" s="139">
        <f>'2. Cons Stat of Income'!D7</f>
        <v>60511000</v>
      </c>
      <c r="E7" s="139">
        <f>'2. Cons Stat of Income'!E7</f>
        <v>59951000</v>
      </c>
      <c r="F7" s="139">
        <f>'2. Cons Stat of Income'!F7</f>
        <v>62446000</v>
      </c>
      <c r="G7" s="139">
        <f>'2. Cons Stat of Income'!G7</f>
        <v>77070000</v>
      </c>
      <c r="H7" s="55">
        <f>'2. Cons Stat of Income'!H7</f>
        <v>81120000</v>
      </c>
    </row>
    <row r="8" spans="2:9" ht="16.7" customHeight="1" x14ac:dyDescent="0.2">
      <c r="B8" s="1" t="s">
        <v>40</v>
      </c>
      <c r="C8" s="104">
        <f>'2. Cons Stat of Income'!C8</f>
        <v>43503000</v>
      </c>
      <c r="D8" s="139">
        <f>'2. Cons Stat of Income'!D8</f>
        <v>44733000</v>
      </c>
      <c r="E8" s="139">
        <f>'2. Cons Stat of Income'!E8</f>
        <v>45344000</v>
      </c>
      <c r="F8" s="139">
        <f>'2. Cons Stat of Income'!F8</f>
        <v>45894000</v>
      </c>
      <c r="G8" s="139">
        <f>'2. Cons Stat of Income'!G8</f>
        <v>40453000</v>
      </c>
      <c r="H8" s="55">
        <f>'2. Cons Stat of Income'!H8</f>
        <v>36905000</v>
      </c>
    </row>
    <row r="9" spans="2:9" ht="16.7" customHeight="1" x14ac:dyDescent="0.2">
      <c r="B9" s="1" t="s">
        <v>9</v>
      </c>
      <c r="C9" s="104">
        <f>'2. Cons Stat of Income'!C10</f>
        <v>24598000</v>
      </c>
      <c r="D9" s="139">
        <f>'2. Cons Stat of Income'!D10</f>
        <v>23205000</v>
      </c>
      <c r="E9" s="139">
        <f>'2. Cons Stat of Income'!E10</f>
        <v>27283000</v>
      </c>
      <c r="F9" s="139">
        <f>'2. Cons Stat of Income'!F10</f>
        <v>27963000</v>
      </c>
      <c r="G9" s="139">
        <f>'2. Cons Stat of Income'!G10</f>
        <v>21490000</v>
      </c>
      <c r="H9" s="55">
        <f>'2. Cons Stat of Income'!H10</f>
        <v>22693000</v>
      </c>
    </row>
    <row r="10" spans="2:9" ht="5.85" customHeight="1" x14ac:dyDescent="0.2">
      <c r="G10" s="11"/>
      <c r="H10" s="80"/>
    </row>
    <row r="11" spans="2:9" ht="16.7" customHeight="1" x14ac:dyDescent="0.2">
      <c r="B11" s="93" t="s">
        <v>142</v>
      </c>
      <c r="C11" s="109">
        <f t="shared" ref="C11:H11" si="0">SUM(C12:C14)</f>
        <v>9004000</v>
      </c>
      <c r="D11" s="109">
        <f t="shared" si="0"/>
        <v>-5944000</v>
      </c>
      <c r="E11" s="109">
        <f t="shared" si="0"/>
        <v>-4441000</v>
      </c>
      <c r="F11" s="109">
        <f t="shared" si="0"/>
        <v>12271000</v>
      </c>
      <c r="G11" s="140">
        <f t="shared" si="0"/>
        <v>-270000</v>
      </c>
      <c r="H11" s="49">
        <f t="shared" si="0"/>
        <v>6765000</v>
      </c>
      <c r="I11" s="1"/>
    </row>
    <row r="12" spans="2:9" ht="16.7" customHeight="1" x14ac:dyDescent="0.2">
      <c r="B12" s="1" t="s">
        <v>39</v>
      </c>
      <c r="C12" s="104">
        <f>'3. Cons Balance Sheet'!D57-'3. Cons Balance Sheet'!C57</f>
        <v>23587000</v>
      </c>
      <c r="D12" s="104">
        <f>'3. Cons Balance Sheet'!E57-'3. Cons Balance Sheet'!D57</f>
        <v>7851000</v>
      </c>
      <c r="E12" s="104">
        <f>'3. Cons Balance Sheet'!F57-'3. Cons Balance Sheet'!E57</f>
        <v>10551000</v>
      </c>
      <c r="F12" s="104">
        <f>'3. Cons Balance Sheet'!G57-'3. Cons Balance Sheet'!F57</f>
        <v>12860000</v>
      </c>
      <c r="G12" s="104">
        <f>'3. Cons Balance Sheet'!H57-'3. Cons Balance Sheet'!G57</f>
        <v>5029000</v>
      </c>
      <c r="H12" s="55">
        <f>'3. Cons Balance Sheet'!I57-'3. Cons Balance Sheet'!H57</f>
        <v>2530000</v>
      </c>
    </row>
    <row r="13" spans="2:9" ht="16.7" customHeight="1" x14ac:dyDescent="0.2">
      <c r="B13" s="1" t="s">
        <v>40</v>
      </c>
      <c r="C13" s="104">
        <f>'3. Cons Balance Sheet'!D58-'3. Cons Balance Sheet'!C58</f>
        <v>-12658000</v>
      </c>
      <c r="D13" s="104">
        <f>'3. Cons Balance Sheet'!E58-'3. Cons Balance Sheet'!D58</f>
        <v>-11033000</v>
      </c>
      <c r="E13" s="104">
        <f>'3. Cons Balance Sheet'!F58-'3. Cons Balance Sheet'!E58</f>
        <v>-14484000</v>
      </c>
      <c r="F13" s="104">
        <f>'3. Cons Balance Sheet'!G58-'3. Cons Balance Sheet'!F58</f>
        <v>-1116000</v>
      </c>
      <c r="G13" s="139">
        <f>'3. Cons Balance Sheet'!H58-'3. Cons Balance Sheet'!G58</f>
        <v>-3252000</v>
      </c>
      <c r="H13" s="55">
        <f>'3. Cons Balance Sheet'!I58-'3. Cons Balance Sheet'!H58</f>
        <v>5878000</v>
      </c>
    </row>
    <row r="14" spans="2:9" ht="16.7" customHeight="1" x14ac:dyDescent="0.2">
      <c r="B14" s="1" t="s">
        <v>9</v>
      </c>
      <c r="C14" s="104">
        <f>'3. Cons Balance Sheet'!D59-'3. Cons Balance Sheet'!C59</f>
        <v>-1925000</v>
      </c>
      <c r="D14" s="104">
        <f>'3. Cons Balance Sheet'!E59-'3. Cons Balance Sheet'!D59</f>
        <v>-2762000</v>
      </c>
      <c r="E14" s="104">
        <f>'3. Cons Balance Sheet'!F59-'3. Cons Balance Sheet'!E59</f>
        <v>-508000</v>
      </c>
      <c r="F14" s="104">
        <f>'3. Cons Balance Sheet'!G59-'3. Cons Balance Sheet'!F59</f>
        <v>527000</v>
      </c>
      <c r="G14" s="139">
        <f>'3. Cons Balance Sheet'!H59-'3. Cons Balance Sheet'!G59</f>
        <v>-2047000</v>
      </c>
      <c r="H14" s="55">
        <f>'3. Cons Balance Sheet'!I59-'3. Cons Balance Sheet'!H59</f>
        <v>-1643000</v>
      </c>
    </row>
    <row r="15" spans="2:9" ht="5.85" customHeight="1" x14ac:dyDescent="0.2">
      <c r="G15" s="11"/>
      <c r="H15" s="80"/>
    </row>
    <row r="16" spans="2:9" ht="16.7" customHeight="1" x14ac:dyDescent="0.2">
      <c r="B16" s="93" t="s">
        <v>143</v>
      </c>
      <c r="C16" s="109">
        <f t="shared" ref="C16:H16" si="1">C11+C6</f>
        <v>124168000</v>
      </c>
      <c r="D16" s="109">
        <f t="shared" si="1"/>
        <v>122505000</v>
      </c>
      <c r="E16" s="109">
        <f t="shared" si="1"/>
        <v>128137000</v>
      </c>
      <c r="F16" s="109">
        <f t="shared" si="1"/>
        <v>148574000</v>
      </c>
      <c r="G16" s="140">
        <f t="shared" si="1"/>
        <v>138743000</v>
      </c>
      <c r="H16" s="49">
        <f t="shared" si="1"/>
        <v>147483000</v>
      </c>
    </row>
    <row r="17" spans="2:8" ht="16.7" customHeight="1" x14ac:dyDescent="0.2">
      <c r="B17" s="1" t="s">
        <v>39</v>
      </c>
      <c r="C17" s="104">
        <f t="shared" ref="C17:H19" si="2">C7+C12</f>
        <v>70650000</v>
      </c>
      <c r="D17" s="104">
        <f t="shared" si="2"/>
        <v>68362000</v>
      </c>
      <c r="E17" s="104">
        <f t="shared" si="2"/>
        <v>70502000</v>
      </c>
      <c r="F17" s="104">
        <f t="shared" si="2"/>
        <v>75306000</v>
      </c>
      <c r="G17" s="104">
        <f t="shared" si="2"/>
        <v>82099000</v>
      </c>
      <c r="H17" s="55">
        <f t="shared" si="2"/>
        <v>83650000</v>
      </c>
    </row>
    <row r="18" spans="2:8" ht="16.7" customHeight="1" x14ac:dyDescent="0.2">
      <c r="B18" s="1" t="s">
        <v>40</v>
      </c>
      <c r="C18" s="104">
        <f t="shared" si="2"/>
        <v>30845000</v>
      </c>
      <c r="D18" s="104">
        <f t="shared" si="2"/>
        <v>33700000</v>
      </c>
      <c r="E18" s="104">
        <f t="shared" si="2"/>
        <v>30860000</v>
      </c>
      <c r="F18" s="104">
        <f t="shared" si="2"/>
        <v>44778000</v>
      </c>
      <c r="G18" s="104">
        <f t="shared" si="2"/>
        <v>37201000</v>
      </c>
      <c r="H18" s="55">
        <f t="shared" si="2"/>
        <v>42783000</v>
      </c>
    </row>
    <row r="19" spans="2:8" ht="16.7" customHeight="1" x14ac:dyDescent="0.2">
      <c r="B19" s="1" t="s">
        <v>9</v>
      </c>
      <c r="C19" s="104">
        <f t="shared" si="2"/>
        <v>22673000</v>
      </c>
      <c r="D19" s="104">
        <f t="shared" si="2"/>
        <v>20443000</v>
      </c>
      <c r="E19" s="104">
        <f t="shared" si="2"/>
        <v>26775000</v>
      </c>
      <c r="F19" s="104">
        <f t="shared" si="2"/>
        <v>28490000</v>
      </c>
      <c r="G19" s="104">
        <f t="shared" si="2"/>
        <v>19443000</v>
      </c>
      <c r="H19" s="55">
        <f t="shared" si="2"/>
        <v>21050000</v>
      </c>
    </row>
    <row r="20" spans="2:8" ht="5.85" customHeight="1" x14ac:dyDescent="0.2">
      <c r="H20" s="83"/>
    </row>
    <row r="21" spans="2:8" ht="16.7" customHeight="1" x14ac:dyDescent="0.2">
      <c r="B21" s="1" t="s">
        <v>48</v>
      </c>
      <c r="C21" s="104">
        <f>'2. Cons Stat of Income'!C12</f>
        <v>20931000</v>
      </c>
      <c r="D21" s="104">
        <f>'2. Cons Stat of Income'!D12</f>
        <v>19313000</v>
      </c>
      <c r="E21" s="104">
        <f>'2. Cons Stat of Income'!E12</f>
        <v>22825000</v>
      </c>
      <c r="F21" s="104">
        <f>'2. Cons Stat of Income'!F12</f>
        <v>26381000</v>
      </c>
      <c r="G21" s="104">
        <f>'2. Cons Stat of Income'!G12</f>
        <v>18100000</v>
      </c>
      <c r="H21" s="55">
        <f>'2. Cons Stat of Income'!H12</f>
        <v>20025000</v>
      </c>
    </row>
    <row r="22" spans="2:8" ht="5.85" customHeight="1" x14ac:dyDescent="0.2">
      <c r="H22" s="85"/>
    </row>
    <row r="23" spans="2:8" ht="16.7" customHeight="1" x14ac:dyDescent="0.2">
      <c r="B23" s="93" t="s">
        <v>144</v>
      </c>
      <c r="C23" s="109">
        <f t="shared" ref="C23:H23" si="3">C16-C21</f>
        <v>103237000</v>
      </c>
      <c r="D23" s="109">
        <f t="shared" si="3"/>
        <v>103192000</v>
      </c>
      <c r="E23" s="109">
        <f t="shared" si="3"/>
        <v>105312000</v>
      </c>
      <c r="F23" s="109">
        <f t="shared" si="3"/>
        <v>122193000</v>
      </c>
      <c r="G23" s="109">
        <f t="shared" si="3"/>
        <v>120643000</v>
      </c>
      <c r="H23" s="49">
        <f t="shared" si="3"/>
        <v>127458000</v>
      </c>
    </row>
    <row r="24" spans="2:8" ht="5.85" customHeight="1" x14ac:dyDescent="0.2">
      <c r="C24" s="11"/>
      <c r="H24" s="80"/>
    </row>
    <row r="25" spans="2:8" ht="16.7" customHeight="1" x14ac:dyDescent="0.2">
      <c r="B25" s="93" t="s">
        <v>145</v>
      </c>
      <c r="C25" s="140">
        <f t="shared" ref="C25:H25" si="4">SUM(C26:C28)</f>
        <v>121886000</v>
      </c>
      <c r="D25" s="109">
        <f t="shared" si="4"/>
        <v>123622000</v>
      </c>
      <c r="E25" s="109">
        <f t="shared" si="4"/>
        <v>155471000</v>
      </c>
      <c r="F25" s="109">
        <f t="shared" si="4"/>
        <v>118879000</v>
      </c>
      <c r="G25" s="109">
        <f t="shared" si="4"/>
        <v>117228000</v>
      </c>
      <c r="H25" s="49">
        <f t="shared" si="4"/>
        <v>110365000</v>
      </c>
    </row>
    <row r="26" spans="2:8" ht="16.7" customHeight="1" x14ac:dyDescent="0.2">
      <c r="B26" s="1" t="s">
        <v>146</v>
      </c>
      <c r="C26" s="139">
        <f>'2. Cons Stat of Income'!C20-'4. Cons Stat of CF'!C8</f>
        <v>113395000</v>
      </c>
      <c r="D26" s="139">
        <f>'2. Cons Stat of Income'!D20-'4. Cons Stat of CF'!D8</f>
        <v>113725000</v>
      </c>
      <c r="E26" s="139">
        <f>'2. Cons Stat of Income'!E20-'4. Cons Stat of CF'!E8</f>
        <v>150850000</v>
      </c>
      <c r="F26" s="139">
        <f>'2. Cons Stat of Income'!F20-'4. Cons Stat of CF'!F8</f>
        <v>113987000</v>
      </c>
      <c r="G26" s="139">
        <f>'2. Cons Stat of Income'!G20-'4. Cons Stat of CF'!G8</f>
        <v>112103000</v>
      </c>
      <c r="H26" s="55">
        <f>'2. Cons Stat of Income'!H20-'4. Cons Stat of CF'!H8</f>
        <v>105538000</v>
      </c>
    </row>
    <row r="27" spans="2:8" ht="16.7" customHeight="1" x14ac:dyDescent="0.2">
      <c r="B27" s="1" t="s">
        <v>147</v>
      </c>
      <c r="C27" s="139">
        <f>-('4. Cons Stat of CF'!C23+'4. Cons Stat of CF'!C24)</f>
        <v>4813000</v>
      </c>
      <c r="D27" s="104">
        <f>-('4. Cons Stat of CF'!D23+'4. Cons Stat of CF'!D24)</f>
        <v>6311000</v>
      </c>
      <c r="E27" s="104">
        <f>-('4. Cons Stat of CF'!E23+'4. Cons Stat of CF'!E24)</f>
        <v>1022000</v>
      </c>
      <c r="F27" s="104">
        <f>-('4. Cons Stat of CF'!F23+'4. Cons Stat of CF'!F24)</f>
        <v>1257000</v>
      </c>
      <c r="G27" s="104">
        <f>-('4. Cons Stat of CF'!G23+'4. Cons Stat of CF'!G24)</f>
        <v>1576000</v>
      </c>
      <c r="H27" s="55">
        <f>-('4. Cons Stat of CF'!H23+'4. Cons Stat of CF'!H24)</f>
        <v>1371000</v>
      </c>
    </row>
    <row r="28" spans="2:8" ht="16.7" customHeight="1" x14ac:dyDescent="0.2">
      <c r="B28" s="1" t="s">
        <v>34</v>
      </c>
      <c r="C28" s="139">
        <f>-'4. Cons Stat of CF'!C30</f>
        <v>3678000</v>
      </c>
      <c r="D28" s="104">
        <f>-'4. Cons Stat of CF'!D30</f>
        <v>3586000</v>
      </c>
      <c r="E28" s="104">
        <f>-'4. Cons Stat of CF'!E30</f>
        <v>3599000</v>
      </c>
      <c r="F28" s="104">
        <f>-'4. Cons Stat of CF'!F30</f>
        <v>3635000</v>
      </c>
      <c r="G28" s="104">
        <f>-'4. Cons Stat of CF'!G30</f>
        <v>3549000</v>
      </c>
      <c r="H28" s="55">
        <f>-'4. Cons Stat of CF'!H30</f>
        <v>3456000</v>
      </c>
    </row>
    <row r="29" spans="2:8" ht="5.85" customHeight="1" x14ac:dyDescent="0.2">
      <c r="C29" s="11"/>
      <c r="H29" s="85"/>
    </row>
    <row r="30" spans="2:8" ht="16.7" customHeight="1" x14ac:dyDescent="0.2">
      <c r="B30" s="60" t="s">
        <v>148</v>
      </c>
      <c r="C30" s="141">
        <f t="shared" ref="C30:H30" si="5">C23-C25</f>
        <v>-18649000</v>
      </c>
      <c r="D30" s="108">
        <f t="shared" si="5"/>
        <v>-20430000</v>
      </c>
      <c r="E30" s="108">
        <f t="shared" si="5"/>
        <v>-50159000</v>
      </c>
      <c r="F30" s="108">
        <f t="shared" si="5"/>
        <v>3314000</v>
      </c>
      <c r="G30" s="108">
        <f t="shared" si="5"/>
        <v>3415000</v>
      </c>
      <c r="H30" s="62">
        <f t="shared" si="5"/>
        <v>17093000</v>
      </c>
    </row>
    <row r="31" spans="2:8" ht="16.7" customHeight="1" x14ac:dyDescent="0.2">
      <c r="B31" s="27"/>
      <c r="C31" s="19"/>
      <c r="D31" s="27"/>
      <c r="E31" s="27"/>
      <c r="F31" s="27"/>
      <c r="G31" s="19"/>
      <c r="H31" s="116"/>
    </row>
    <row r="32" spans="2:8" ht="16.7" customHeight="1" x14ac:dyDescent="0.2">
      <c r="C32" s="2"/>
      <c r="G32" s="2"/>
    </row>
    <row r="33" spans="2:8" ht="16.7" customHeight="1" x14ac:dyDescent="0.2">
      <c r="B33" s="74" t="s">
        <v>149</v>
      </c>
      <c r="C33" s="2"/>
      <c r="G33" s="2"/>
    </row>
    <row r="34" spans="2:8" ht="16.7" customHeight="1" x14ac:dyDescent="0.2">
      <c r="B34" s="102" t="s">
        <v>150</v>
      </c>
      <c r="C34" s="6"/>
      <c r="G34" s="6"/>
    </row>
    <row r="35" spans="2:8" ht="16.7" customHeight="1" x14ac:dyDescent="0.2">
      <c r="B35" s="27" t="s">
        <v>151</v>
      </c>
      <c r="C35" s="167">
        <f>SUM('4. Cons Stat of CF'!C13:C15)-C11</f>
        <v>72429000</v>
      </c>
      <c r="D35" s="103">
        <f>SUM('4. Cons Stat of CF'!D13:D15)-D11</f>
        <v>-7509000</v>
      </c>
      <c r="E35" s="103">
        <f>SUM('4. Cons Stat of CF'!E13:E15)-E11</f>
        <v>10334000</v>
      </c>
      <c r="F35" s="103">
        <f>SUM('4. Cons Stat of CF'!F13:F15)-F11</f>
        <v>16504000</v>
      </c>
      <c r="G35" s="167">
        <f>SUM('4. Cons Stat of CF'!G13:G15)-G11</f>
        <v>-19899000</v>
      </c>
      <c r="H35" s="35">
        <f>SUM('4. Cons Stat of CF'!H13:H15)-H11</f>
        <v>-14618000</v>
      </c>
    </row>
    <row r="36" spans="2:8" ht="16.7" customHeight="1" x14ac:dyDescent="0.2">
      <c r="B36" s="1" t="s">
        <v>152</v>
      </c>
      <c r="C36" s="139">
        <f>SUM('4. Cons Stat of CF'!C18:C20)</f>
        <v>-4032000</v>
      </c>
      <c r="D36" s="104">
        <f>SUM('4. Cons Stat of CF'!D18:D20)</f>
        <v>-1467000</v>
      </c>
      <c r="E36" s="104">
        <f>SUM('4. Cons Stat of CF'!E18:E20)</f>
        <v>-588000</v>
      </c>
      <c r="F36" s="104">
        <f>SUM('4. Cons Stat of CF'!F18:F20)</f>
        <v>-1614000</v>
      </c>
      <c r="G36" s="139">
        <f>SUM('4. Cons Stat of CF'!G18:G20)</f>
        <v>-2208000</v>
      </c>
      <c r="H36" s="125">
        <f>SUM('4. Cons Stat of CF'!H18:H20)</f>
        <v>-1478000</v>
      </c>
    </row>
    <row r="37" spans="2:8" ht="16.7" customHeight="1" x14ac:dyDescent="0.2">
      <c r="B37" s="1" t="s">
        <v>34</v>
      </c>
      <c r="C37" s="139">
        <f>-'4. Cons Stat of CF'!C30</f>
        <v>3678000</v>
      </c>
      <c r="D37" s="139">
        <f>-'4. Cons Stat of CF'!D30</f>
        <v>3586000</v>
      </c>
      <c r="E37" s="139">
        <f>-'4. Cons Stat of CF'!E30</f>
        <v>3599000</v>
      </c>
      <c r="F37" s="139">
        <f>-'4. Cons Stat of CF'!F30</f>
        <v>3635000</v>
      </c>
      <c r="G37" s="139">
        <f>-'4. Cons Stat of CF'!G30</f>
        <v>3549000</v>
      </c>
      <c r="H37" s="55">
        <f>-'4. Cons Stat of CF'!H30</f>
        <v>3456000</v>
      </c>
    </row>
    <row r="38" spans="2:8" ht="16.7" customHeight="1" x14ac:dyDescent="0.2">
      <c r="B38" s="1" t="s">
        <v>28</v>
      </c>
      <c r="C38" s="139">
        <f>'4. Cons Stat of CF'!C7+'4. Cons Stat of CF'!C9+'4. Cons Stat of CF'!C10+'4. Cons Stat of CF'!C11</f>
        <v>3279000</v>
      </c>
      <c r="D38" s="139">
        <f>'4. Cons Stat of CF'!D7+'4. Cons Stat of CF'!D9+'4. Cons Stat of CF'!D10+'4. Cons Stat of CF'!D11</f>
        <v>2576000</v>
      </c>
      <c r="E38" s="139">
        <f>'4. Cons Stat of CF'!E7+'4. Cons Stat of CF'!E9+'4. Cons Stat of CF'!E10+'4. Cons Stat of CF'!E11</f>
        <v>36990000</v>
      </c>
      <c r="F38" s="139">
        <f>'4. Cons Stat of CF'!F7+'4. Cons Stat of CF'!F9+'4. Cons Stat of CF'!F10+'4. Cons Stat of CF'!F11</f>
        <v>-19221000</v>
      </c>
      <c r="G38" s="139">
        <f>'4. Cons Stat of CF'!G7+'4. Cons Stat of CF'!G9+'4. Cons Stat of CF'!G10+'4. Cons Stat of CF'!G11</f>
        <v>-5981000</v>
      </c>
      <c r="H38" s="55">
        <f>'4. Cons Stat of CF'!H7+'4. Cons Stat of CF'!H9+'4. Cons Stat of CF'!H10+'4. Cons Stat of CF'!H11</f>
        <v>1984000</v>
      </c>
    </row>
    <row r="39" spans="2:8" ht="16.7" customHeight="1" x14ac:dyDescent="0.2">
      <c r="B39" s="105" t="s">
        <v>153</v>
      </c>
      <c r="C39" s="168"/>
      <c r="D39" s="168"/>
      <c r="E39" s="168"/>
      <c r="F39" s="168">
        <f>'4. Cons Stat of CF'!F52</f>
        <v>5849000</v>
      </c>
      <c r="G39" s="168">
        <f>'4. Cons Stat of CF'!G52</f>
        <v>6539000</v>
      </c>
      <c r="H39" s="46">
        <f>'4. Cons Stat of CF'!H52</f>
        <v>4043000</v>
      </c>
    </row>
    <row r="40" spans="2:8" ht="16.7" customHeight="1" x14ac:dyDescent="0.2">
      <c r="B40" s="60" t="s">
        <v>154</v>
      </c>
      <c r="C40" s="108">
        <f t="shared" ref="C40:H40" si="6">C30+SUM(C35:C39)</f>
        <v>56705000</v>
      </c>
      <c r="D40" s="141">
        <f t="shared" si="6"/>
        <v>-23244000</v>
      </c>
      <c r="E40" s="108">
        <f t="shared" si="6"/>
        <v>176000</v>
      </c>
      <c r="F40" s="108">
        <f t="shared" si="6"/>
        <v>8467000</v>
      </c>
      <c r="G40" s="108">
        <f t="shared" si="6"/>
        <v>-14585000</v>
      </c>
      <c r="H40" s="62">
        <f t="shared" si="6"/>
        <v>10480000</v>
      </c>
    </row>
    <row r="41" spans="2:8" ht="16.7" customHeight="1" x14ac:dyDescent="0.2">
      <c r="B41" s="143"/>
      <c r="C41" s="19"/>
      <c r="D41" s="19"/>
      <c r="E41" s="19"/>
      <c r="F41" s="19"/>
      <c r="G41" s="19"/>
      <c r="H41" s="28"/>
    </row>
    <row r="42" spans="2:8" ht="16.7" customHeight="1" x14ac:dyDescent="0.2">
      <c r="C42" s="2"/>
      <c r="D42" s="2"/>
      <c r="E42" s="2"/>
      <c r="F42" s="2"/>
      <c r="G42" s="2"/>
    </row>
    <row r="43" spans="2:8" ht="16.7" customHeight="1" x14ac:dyDescent="0.2">
      <c r="B43" s="102" t="s">
        <v>155</v>
      </c>
      <c r="C43" s="24"/>
      <c r="D43" s="24"/>
      <c r="E43" s="24"/>
      <c r="F43" s="24"/>
      <c r="G43" s="24"/>
    </row>
    <row r="44" spans="2:8" ht="16.7" customHeight="1" x14ac:dyDescent="0.2">
      <c r="B44" s="27" t="s">
        <v>34</v>
      </c>
      <c r="C44" s="167">
        <f>'4. Cons Stat of CF'!C30</f>
        <v>-3678000</v>
      </c>
      <c r="D44" s="167">
        <f>'4. Cons Stat of CF'!D30</f>
        <v>-3586000</v>
      </c>
      <c r="E44" s="167">
        <f>'4. Cons Stat of CF'!E30</f>
        <v>-3599000</v>
      </c>
      <c r="F44" s="167">
        <f>'4. Cons Stat of CF'!F30</f>
        <v>-3635000</v>
      </c>
      <c r="G44" s="167">
        <f>'4. Cons Stat of CF'!G30</f>
        <v>-3549000</v>
      </c>
      <c r="H44" s="35">
        <f>'4. Cons Stat of CF'!H30</f>
        <v>-3456000</v>
      </c>
    </row>
    <row r="45" spans="2:8" ht="16.7" customHeight="1" x14ac:dyDescent="0.2">
      <c r="B45" s="1" t="s">
        <v>35</v>
      </c>
      <c r="C45" s="139">
        <f>SUM('4. Cons Stat of CF'!C25:C26)+SUM('4. Cons Stat of CF'!C31:C32)</f>
        <v>231000</v>
      </c>
      <c r="D45" s="139">
        <f>SUM('4. Cons Stat of CF'!D25:D26)+SUM('4. Cons Stat of CF'!D31:D32)</f>
        <v>1464000</v>
      </c>
      <c r="E45" s="139">
        <f>SUM('4. Cons Stat of CF'!E25:E26)+SUM('4. Cons Stat of CF'!E31:E32)</f>
        <v>1874000</v>
      </c>
      <c r="F45" s="139">
        <f>SUM('4. Cons Stat of CF'!F25:F26)+SUM('4. Cons Stat of CF'!F31:F32)</f>
        <v>937000</v>
      </c>
      <c r="G45" s="139">
        <f>SUM('4. Cons Stat of CF'!G25:G26)+SUM('4. Cons Stat of CF'!G31:G32)</f>
        <v>168000</v>
      </c>
      <c r="H45" s="55">
        <f>SUM('4. Cons Stat of CF'!H25:H26)+SUM('4. Cons Stat of CF'!H31:H32)</f>
        <v>14965000</v>
      </c>
    </row>
    <row r="46" spans="2:8" ht="16.7" customHeight="1" x14ac:dyDescent="0.2">
      <c r="B46" s="1" t="s">
        <v>153</v>
      </c>
      <c r="C46" s="139"/>
      <c r="D46" s="139"/>
      <c r="E46" s="139"/>
      <c r="F46" s="139">
        <f t="shared" ref="F46:H46" si="7">-F39</f>
        <v>-5849000</v>
      </c>
      <c r="G46" s="139">
        <f t="shared" si="7"/>
        <v>-6539000</v>
      </c>
      <c r="H46" s="55">
        <f t="shared" si="7"/>
        <v>-4043000</v>
      </c>
    </row>
    <row r="47" spans="2:8" ht="16.7" customHeight="1" x14ac:dyDescent="0.2">
      <c r="B47" s="105" t="s">
        <v>36</v>
      </c>
      <c r="C47" s="168">
        <f>'4. Cons Stat of CF'!C37+('3. Cons Balance Sheet'!D20-'3. Cons Balance Sheet'!C20+'4. Cons Stat of CF'!C27)</f>
        <v>375000</v>
      </c>
      <c r="D47" s="168">
        <f>'4. Cons Stat of CF'!D37+('3. Cons Balance Sheet'!E20-'3. Cons Balance Sheet'!D20+'4. Cons Stat of CF'!D27)</f>
        <v>198000</v>
      </c>
      <c r="E47" s="168">
        <f>'4. Cons Stat of CF'!E37+('3. Cons Balance Sheet'!F20-'3. Cons Balance Sheet'!E20+'4. Cons Stat of CF'!E27)</f>
        <v>261000</v>
      </c>
      <c r="F47" s="168">
        <f>'4. Cons Stat of CF'!F37+('3. Cons Balance Sheet'!G20-'3. Cons Balance Sheet'!F20+'4. Cons Stat of CF'!F27)</f>
        <v>524000</v>
      </c>
      <c r="G47" s="168">
        <f>'4. Cons Stat of CF'!G37+('3. Cons Balance Sheet'!H20-'3. Cons Balance Sheet'!G20+'4. Cons Stat of CF'!G27)</f>
        <v>-1574000</v>
      </c>
      <c r="H47" s="46">
        <f>'4. Cons Stat of CF'!H37+('3. Cons Balance Sheet'!I20-'3. Cons Balance Sheet'!H20+'4. Cons Stat of CF'!H27)</f>
        <v>-426000</v>
      </c>
    </row>
    <row r="48" spans="2:8" ht="16.7" customHeight="1" x14ac:dyDescent="0.2">
      <c r="B48" s="60" t="s">
        <v>37</v>
      </c>
      <c r="C48" s="108">
        <f t="shared" ref="C48:H48" si="8">SUM(C40,C44:C47)</f>
        <v>53633000</v>
      </c>
      <c r="D48" s="141">
        <f t="shared" si="8"/>
        <v>-25168000</v>
      </c>
      <c r="E48" s="108">
        <f t="shared" si="8"/>
        <v>-1288000</v>
      </c>
      <c r="F48" s="108">
        <f t="shared" si="8"/>
        <v>444000</v>
      </c>
      <c r="G48" s="108">
        <f t="shared" si="8"/>
        <v>-26079000</v>
      </c>
      <c r="H48" s="62">
        <f t="shared" si="8"/>
        <v>17520000</v>
      </c>
    </row>
    <row r="49" spans="2:8" ht="31.15" customHeight="1" x14ac:dyDescent="0.2">
      <c r="B49" s="144" t="s">
        <v>19</v>
      </c>
      <c r="C49" s="19"/>
      <c r="D49" s="19"/>
      <c r="E49" s="19"/>
      <c r="F49" s="19"/>
      <c r="G49" s="19"/>
      <c r="H49" s="28"/>
    </row>
    <row r="50" spans="2:8" ht="16.7" customHeight="1" x14ac:dyDescent="0.2">
      <c r="C50" s="2"/>
      <c r="D50" s="2"/>
      <c r="E50" s="2"/>
      <c r="F50" s="2"/>
      <c r="G50" s="2"/>
    </row>
    <row r="51" spans="2:8" ht="16.7" customHeight="1" x14ac:dyDescent="0.2">
      <c r="B51" s="102" t="s">
        <v>156</v>
      </c>
      <c r="C51" s="6"/>
      <c r="D51" s="6"/>
      <c r="E51" s="6"/>
      <c r="F51" s="6"/>
      <c r="G51" s="6"/>
    </row>
    <row r="52" spans="2:8" ht="16.7" customHeight="1" x14ac:dyDescent="0.2">
      <c r="B52" s="27" t="s">
        <v>157</v>
      </c>
      <c r="C52" s="167">
        <f>-'3. Cons Balance Sheet'!D20+'3. Cons Balance Sheet'!C20</f>
        <v>-90000000</v>
      </c>
      <c r="D52" s="167"/>
      <c r="E52" s="167">
        <f>-'3. Cons Balance Sheet'!F20+'3. Cons Balance Sheet'!E20</f>
        <v>14000000</v>
      </c>
      <c r="F52" s="167">
        <f>-'3. Cons Balance Sheet'!G20+'3. Cons Balance Sheet'!F20</f>
        <v>-80000000</v>
      </c>
      <c r="G52" s="167">
        <f>-'3. Cons Balance Sheet'!H20+'3. Cons Balance Sheet'!G20</f>
        <v>45000000</v>
      </c>
      <c r="H52" s="35">
        <f>-'3. Cons Balance Sheet'!I20+'3. Cons Balance Sheet'!H20</f>
        <v>-60753000</v>
      </c>
    </row>
    <row r="53" spans="2:8" ht="16.7" customHeight="1" x14ac:dyDescent="0.2">
      <c r="B53" s="105" t="s">
        <v>134</v>
      </c>
      <c r="C53" s="168">
        <f>-'4. Cons Stat of CF'!C37</f>
        <v>-375000</v>
      </c>
      <c r="D53" s="168">
        <f>-'4. Cons Stat of CF'!D37</f>
        <v>-198000</v>
      </c>
      <c r="E53" s="168">
        <f>-'4. Cons Stat of CF'!E37</f>
        <v>-261000</v>
      </c>
      <c r="F53" s="168">
        <f>-'4. Cons Stat of CF'!F37</f>
        <v>-524000</v>
      </c>
      <c r="G53" s="168">
        <f>-'4. Cons Stat of CF'!G37</f>
        <v>1574000</v>
      </c>
      <c r="H53" s="46">
        <f>-'4. Cons Stat of CF'!H37</f>
        <v>426000</v>
      </c>
    </row>
    <row r="54" spans="2:8" ht="16.7" customHeight="1" x14ac:dyDescent="0.2">
      <c r="B54" s="60" t="s">
        <v>132</v>
      </c>
      <c r="C54" s="108">
        <f t="shared" ref="C54:H54" si="9">SUM(C48,C52:C53)</f>
        <v>-36742000</v>
      </c>
      <c r="D54" s="141">
        <f t="shared" si="9"/>
        <v>-25366000</v>
      </c>
      <c r="E54" s="141">
        <f t="shared" si="9"/>
        <v>12451000</v>
      </c>
      <c r="F54" s="108">
        <f t="shared" si="9"/>
        <v>-80080000</v>
      </c>
      <c r="G54" s="141">
        <f t="shared" si="9"/>
        <v>20495000</v>
      </c>
      <c r="H54" s="169">
        <f t="shared" si="9"/>
        <v>-42807000</v>
      </c>
    </row>
    <row r="55" spans="2:8" ht="16.7" customHeight="1" x14ac:dyDescent="0.2">
      <c r="B55" s="27"/>
      <c r="C55" s="27"/>
      <c r="D55" s="27"/>
      <c r="E55" s="27"/>
      <c r="F55" s="27"/>
      <c r="G55" s="27"/>
      <c r="H55" s="27"/>
    </row>
    <row r="56" spans="2:8" ht="16.7" customHeight="1" x14ac:dyDescent="0.2"/>
    <row r="57" spans="2:8" ht="16.7" customHeight="1" x14ac:dyDescent="0.2"/>
    <row r="58" spans="2:8" ht="16.7" customHeight="1" x14ac:dyDescent="0.2"/>
    <row r="59" spans="2:8" ht="16.7" customHeight="1" x14ac:dyDescent="0.2"/>
    <row r="60" spans="2:8" ht="16.7" customHeight="1" x14ac:dyDescent="0.2"/>
    <row r="61" spans="2:8" ht="16.7" customHeight="1" x14ac:dyDescent="0.2"/>
    <row r="62" spans="2:8" ht="16.7" customHeight="1" x14ac:dyDescent="0.2"/>
    <row r="63" spans="2:8" ht="16.7" customHeight="1" x14ac:dyDescent="0.2"/>
    <row r="64" spans="2:8" ht="16.7" customHeight="1" x14ac:dyDescent="0.2"/>
    <row r="65" ht="16.7" customHeight="1" x14ac:dyDescent="0.2"/>
    <row r="66" ht="16.7" customHeight="1" x14ac:dyDescent="0.2"/>
    <row r="67" ht="16.7" customHeight="1" x14ac:dyDescent="0.2"/>
    <row r="68" ht="16.7" customHeight="1" x14ac:dyDescent="0.2"/>
    <row r="69" ht="16.7" customHeight="1" x14ac:dyDescent="0.2"/>
    <row r="70" ht="16.7" customHeight="1" x14ac:dyDescent="0.2"/>
    <row r="71" ht="16.7" customHeight="1" x14ac:dyDescent="0.2"/>
    <row r="72" ht="16.7" customHeight="1" x14ac:dyDescent="0.2"/>
    <row r="73" ht="16.7" customHeight="1" x14ac:dyDescent="0.2"/>
    <row r="74" ht="16.7" customHeight="1" x14ac:dyDescent="0.2"/>
    <row r="75" ht="16.7" customHeight="1" x14ac:dyDescent="0.2"/>
    <row r="76" ht="16.7" customHeight="1" x14ac:dyDescent="0.2"/>
    <row r="77" ht="16.7" customHeight="1" x14ac:dyDescent="0.2"/>
    <row r="78" ht="16.7" customHeight="1" x14ac:dyDescent="0.2"/>
    <row r="79" ht="16.7" customHeight="1" x14ac:dyDescent="0.2"/>
    <row r="80" ht="16.7" customHeight="1" x14ac:dyDescent="0.2"/>
    <row r="81" ht="16.7" customHeight="1" x14ac:dyDescent="0.2"/>
    <row r="82" ht="16.7" customHeight="1" x14ac:dyDescent="0.2"/>
    <row r="83" ht="16.7" customHeight="1" x14ac:dyDescent="0.2"/>
    <row r="84" ht="16.7" customHeight="1" x14ac:dyDescent="0.2"/>
    <row r="85" ht="16.7" customHeight="1" x14ac:dyDescent="0.2"/>
    <row r="86" ht="16.7" customHeight="1" x14ac:dyDescent="0.2"/>
    <row r="87" ht="16.7" customHeight="1" x14ac:dyDescent="0.2"/>
    <row r="88" ht="16.7" customHeight="1" x14ac:dyDescent="0.2"/>
    <row r="89" ht="16.7" customHeight="1" x14ac:dyDescent="0.2"/>
    <row r="90" ht="16.7" customHeight="1" x14ac:dyDescent="0.2"/>
    <row r="91" ht="16.7" customHeight="1" x14ac:dyDescent="0.2"/>
  </sheetData>
  <mergeCells count="1">
    <mergeCell ref="B2:D2"/>
  </mergeCells>
  <pageMargins left="0.75" right="0.75" top="1" bottom="1" header="0.5" footer="0.5"/>
  <customProperties>
    <customPr name="_pios_id" r:id="rId1"/>
    <customPr name="EpmWorksheetKeyString_GUID" r:id="rId2"/>
  </customProperties>
  <ignoredErrors>
    <ignoredError sqref="C35:H36 C45:I4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540675-3fe8-479f-bd61-7a22e50ebb84" xsi:nil="true"/>
    <lcf76f155ced4ddcb4097134ff3c332f xmlns="e3dbfc16-9d4f-40c7-9a4e-1f2cc64da845">
      <Terms xmlns="http://schemas.microsoft.com/office/infopath/2007/PartnerControls"/>
    </lcf76f155ced4ddcb4097134ff3c332f>
    <SharedWithUsers xmlns="1e77aff3-56fb-459a-8532-f6248deba525">
      <UserInfo>
        <DisplayName>Freek Borst</DisplayName>
        <AccountId>916</AccountId>
        <AccountType/>
      </UserInfo>
    </SharedWithUsers>
    <PreviousStatus xmlns="1e77aff3-56fb-459a-8532-f6248deba5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4" ma:contentTypeDescription="Create a new document." ma:contentTypeScope="" ma:versionID="e35305b453038109bb3b7dad9da35693">
  <xsd:schema xmlns:xsd="http://www.w3.org/2001/XMLSchema" xmlns:xs="http://www.w3.org/2001/XMLSchema" xmlns:p="http://schemas.microsoft.com/office/2006/metadata/properties" xmlns:ns2="e3dbfc16-9d4f-40c7-9a4e-1f2cc64da845" xmlns:ns3="1e77aff3-56fb-459a-8532-f6248deba525" xmlns:ns4="57540675-3fe8-479f-bd61-7a22e50ebb84" targetNamespace="http://schemas.microsoft.com/office/2006/metadata/properties" ma:root="true" ma:fieldsID="358192b628471ecdc032c81ccb479974" ns2:_="" ns3:_="" ns4:_="">
    <xsd:import namespace="e3dbfc16-9d4f-40c7-9a4e-1f2cc64da845"/>
    <xsd:import namespace="1e77aff3-56fb-459a-8532-f6248deba525"/>
    <xsd:import namespace="57540675-3fe8-479f-bd61-7a22e50eb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cda2602-2831-4bd4-98ec-7e296caae3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40675-3fe8-479f-bd61-7a22e50ebb84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21973b4-1cd7-4ee3-bc52-36e4c79d9982}" ma:internalName="TaxCatchAll" ma:showField="CatchAllData" ma:web="1e77aff3-56fb-459a-8532-f6248deb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BF4D52-0BE2-444D-9F35-D729EFB839F7}">
  <ds:schemaRefs>
    <ds:schemaRef ds:uri="http://schemas.openxmlformats.org/package/2006/metadata/core-properties"/>
    <ds:schemaRef ds:uri="http://schemas.microsoft.com/office/2006/documentManagement/types"/>
    <ds:schemaRef ds:uri="c1af17a9-2664-4b06-929c-5ef97ed0e901"/>
    <ds:schemaRef ds:uri="http://purl.org/dc/elements/1.1/"/>
    <ds:schemaRef ds:uri="http://schemas.microsoft.com/office/2006/metadata/properties"/>
    <ds:schemaRef ds:uri="http://schemas.microsoft.com/office/infopath/2007/PartnerControls"/>
    <ds:schemaRef ds:uri="57540675-3fe8-479f-bd61-7a22e50ebb84"/>
    <ds:schemaRef ds:uri="http://purl.org/dc/terms/"/>
    <ds:schemaRef ds:uri="2bfb4364-6c3c-4f5e-ae56-1cd7f9654aa6"/>
    <ds:schemaRef ds:uri="http://www.w3.org/XML/1998/namespace"/>
    <ds:schemaRef ds:uri="http://purl.org/dc/dcmitype/"/>
    <ds:schemaRef ds:uri="e3dbfc16-9d4f-40c7-9a4e-1f2cc64da845"/>
    <ds:schemaRef ds:uri="1e77aff3-56fb-459a-8532-f6248deba525"/>
  </ds:schemaRefs>
</ds:datastoreItem>
</file>

<file path=customXml/itemProps2.xml><?xml version="1.0" encoding="utf-8"?>
<ds:datastoreItem xmlns:ds="http://schemas.openxmlformats.org/officeDocument/2006/customXml" ds:itemID="{4D451AFD-FCB8-40F6-9C8F-EF1B2A8557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AC9707-D747-449A-AA8E-8AA322A52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bfc16-9d4f-40c7-9a4e-1f2cc64da845"/>
    <ds:schemaRef ds:uri="1e77aff3-56fb-459a-8532-f6248deba525"/>
    <ds:schemaRef ds:uri="57540675-3fe8-479f-bd61-7a22e50eb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1. Key figures table</vt:lpstr>
      <vt:lpstr>2. Cons Stat of Income</vt:lpstr>
      <vt:lpstr>3. Cons Balance Sheet</vt:lpstr>
      <vt:lpstr>4. Cons Stat of CF</vt:lpstr>
      <vt:lpstr>5. Operational performance</vt:lpstr>
    </vt:vector>
  </TitlesOfParts>
  <Manager/>
  <Company>Workiva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Freek Borst</cp:lastModifiedBy>
  <cp:revision>2</cp:revision>
  <dcterms:created xsi:type="dcterms:W3CDTF">2023-04-13T15:23:22Z</dcterms:created>
  <dcterms:modified xsi:type="dcterms:W3CDTF">2023-04-20T15:39:56Z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0x01010063F7BBD96B89DE479B2BD407CBA1FA48</vt:lpwstr>
  </property>
  <property fmtid="{D5CDD505-2E9C-101B-9397-08002B2CF9AE}" pid="3" name="MediaServiceImageTags">
    <vt:lpwstr/>
  </property>
</Properties>
</file>