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24/Q1/Press Release/"/>
    </mc:Choice>
  </mc:AlternateContent>
  <xr:revisionPtr revIDLastSave="4" documentId="8_{16E6975A-2B01-4612-AA24-9CD6B3ABF3BD}" xr6:coauthVersionLast="47" xr6:coauthVersionMax="47" xr10:uidLastSave="{9D6AC3F8-58B5-4037-AFB2-720AF97B1812}"/>
  <bookViews>
    <workbookView xWindow="48765" yWindow="2775" windowWidth="21600" windowHeight="12735" tabRatio="644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Balance Sheet" sheetId="4" r:id="rId4"/>
    <sheet name="4. Cons Stat of CF" sheetId="5" r:id="rId5"/>
    <sheet name="5. Operational performance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6" l="1"/>
  <c r="H13" i="6"/>
  <c r="H14" i="6"/>
  <c r="H11" i="6"/>
  <c r="H6" i="6"/>
  <c r="H16" i="6"/>
  <c r="H21" i="6"/>
  <c r="H23" i="6"/>
  <c r="H26" i="6"/>
  <c r="H27" i="6"/>
  <c r="H28" i="6"/>
  <c r="H25" i="6"/>
  <c r="H30" i="6"/>
  <c r="H35" i="6"/>
  <c r="H36" i="6"/>
  <c r="H37" i="6"/>
  <c r="H38" i="6"/>
  <c r="H40" i="6"/>
  <c r="H44" i="6"/>
  <c r="H45" i="6"/>
  <c r="H47" i="6"/>
  <c r="H48" i="6"/>
  <c r="H52" i="6"/>
  <c r="H53" i="6"/>
  <c r="H54" i="6"/>
  <c r="G12" i="6"/>
  <c r="G13" i="6"/>
  <c r="G14" i="6"/>
  <c r="G11" i="6"/>
  <c r="G6" i="6"/>
  <c r="G16" i="6"/>
  <c r="G21" i="6"/>
  <c r="G23" i="6"/>
  <c r="G26" i="6"/>
  <c r="G27" i="6"/>
  <c r="G28" i="6"/>
  <c r="G25" i="6"/>
  <c r="G30" i="6"/>
  <c r="G35" i="6"/>
  <c r="G36" i="6"/>
  <c r="G37" i="6"/>
  <c r="G38" i="6"/>
  <c r="G39" i="6"/>
  <c r="G40" i="6"/>
  <c r="G44" i="6"/>
  <c r="G45" i="6"/>
  <c r="G46" i="6"/>
  <c r="G47" i="6"/>
  <c r="G48" i="6"/>
  <c r="G52" i="6"/>
  <c r="G53" i="6"/>
  <c r="G54" i="6"/>
  <c r="F12" i="6"/>
  <c r="F13" i="6"/>
  <c r="F14" i="6"/>
  <c r="F11" i="6"/>
  <c r="F6" i="6"/>
  <c r="F16" i="6"/>
  <c r="F21" i="6"/>
  <c r="F23" i="6"/>
  <c r="F26" i="6"/>
  <c r="F27" i="6"/>
  <c r="F28" i="6"/>
  <c r="F25" i="6"/>
  <c r="F30" i="6"/>
  <c r="F35" i="6"/>
  <c r="F36" i="6"/>
  <c r="F37" i="6"/>
  <c r="F38" i="6"/>
  <c r="F39" i="6"/>
  <c r="F40" i="6"/>
  <c r="F44" i="6"/>
  <c r="F46" i="6"/>
  <c r="F47" i="6"/>
  <c r="F48" i="6"/>
  <c r="F52" i="6"/>
  <c r="F53" i="6"/>
  <c r="F54" i="6"/>
  <c r="E12" i="6"/>
  <c r="E13" i="6"/>
  <c r="E14" i="6"/>
  <c r="E11" i="6"/>
  <c r="E6" i="6"/>
  <c r="E16" i="6"/>
  <c r="E21" i="6"/>
  <c r="E23" i="6"/>
  <c r="E26" i="6"/>
  <c r="E27" i="6"/>
  <c r="E28" i="6"/>
  <c r="E25" i="6"/>
  <c r="E30" i="6"/>
  <c r="E35" i="6"/>
  <c r="E36" i="6"/>
  <c r="E37" i="6"/>
  <c r="E38" i="6"/>
  <c r="E39" i="6"/>
  <c r="E40" i="6"/>
  <c r="E44" i="6"/>
  <c r="E45" i="6"/>
  <c r="E46" i="6"/>
  <c r="E47" i="6"/>
  <c r="E48" i="6"/>
  <c r="E52" i="6"/>
  <c r="E53" i="6"/>
  <c r="E54" i="6"/>
  <c r="D12" i="6"/>
  <c r="D13" i="6"/>
  <c r="D14" i="6"/>
  <c r="D11" i="6"/>
  <c r="D6" i="6"/>
  <c r="D16" i="6"/>
  <c r="D21" i="6"/>
  <c r="D23" i="6"/>
  <c r="D26" i="6"/>
  <c r="D27" i="6"/>
  <c r="D28" i="6"/>
  <c r="D25" i="6"/>
  <c r="D30" i="6"/>
  <c r="D35" i="6"/>
  <c r="D36" i="6"/>
  <c r="D37" i="6"/>
  <c r="D38" i="6"/>
  <c r="D39" i="6"/>
  <c r="D40" i="6"/>
  <c r="D44" i="6"/>
  <c r="D45" i="6"/>
  <c r="D46" i="6"/>
  <c r="D47" i="6"/>
  <c r="D48" i="6"/>
  <c r="D52" i="6"/>
  <c r="D53" i="6"/>
  <c r="D54" i="6"/>
  <c r="C12" i="6"/>
  <c r="C13" i="6"/>
  <c r="C14" i="6"/>
  <c r="C11" i="6"/>
  <c r="C6" i="6"/>
  <c r="C16" i="6"/>
  <c r="C21" i="6"/>
  <c r="C23" i="6"/>
  <c r="C26" i="6"/>
  <c r="C27" i="6"/>
  <c r="C28" i="6"/>
  <c r="C25" i="6"/>
  <c r="C30" i="6"/>
  <c r="C35" i="6"/>
  <c r="C36" i="6"/>
  <c r="C37" i="6"/>
  <c r="C38" i="6"/>
  <c r="C39" i="6"/>
  <c r="C40" i="6"/>
  <c r="C44" i="6"/>
  <c r="C45" i="6"/>
  <c r="C46" i="6"/>
  <c r="C47" i="6"/>
  <c r="C48" i="6"/>
  <c r="C52" i="6"/>
  <c r="C53" i="6"/>
  <c r="C54" i="6"/>
  <c r="H9" i="6"/>
  <c r="H19" i="6"/>
  <c r="G9" i="6"/>
  <c r="G19" i="6"/>
  <c r="F9" i="6"/>
  <c r="F19" i="6"/>
  <c r="E9" i="6"/>
  <c r="E19" i="6"/>
  <c r="D9" i="6"/>
  <c r="D19" i="6"/>
  <c r="C9" i="6"/>
  <c r="C19" i="6"/>
  <c r="H8" i="6"/>
  <c r="H18" i="6"/>
  <c r="G8" i="6"/>
  <c r="G18" i="6"/>
  <c r="F8" i="6"/>
  <c r="F18" i="6"/>
  <c r="E8" i="6"/>
  <c r="E18" i="6"/>
  <c r="D8" i="6"/>
  <c r="D18" i="6"/>
  <c r="C8" i="6"/>
  <c r="C18" i="6"/>
  <c r="H7" i="6"/>
  <c r="H17" i="6"/>
  <c r="G7" i="6"/>
  <c r="G17" i="6"/>
  <c r="F7" i="6"/>
  <c r="F17" i="6"/>
  <c r="E7" i="6"/>
  <c r="E17" i="6"/>
  <c r="D7" i="6"/>
  <c r="D17" i="6"/>
  <c r="C7" i="6"/>
  <c r="C17" i="6"/>
  <c r="B3" i="6"/>
  <c r="B3" i="5"/>
  <c r="B3" i="4"/>
  <c r="B3" i="3"/>
  <c r="D30" i="2"/>
  <c r="D31" i="2"/>
  <c r="D32" i="2"/>
  <c r="D33" i="2"/>
  <c r="D35" i="2"/>
  <c r="D34" i="2"/>
  <c r="D36" i="2"/>
  <c r="D37" i="2"/>
  <c r="D38" i="2"/>
  <c r="D40" i="2"/>
  <c r="D41" i="2"/>
  <c r="D42" i="2"/>
  <c r="D43" i="2"/>
  <c r="C30" i="2"/>
  <c r="C31" i="2"/>
  <c r="C32" i="2"/>
  <c r="C33" i="2"/>
  <c r="C35" i="2"/>
  <c r="C34" i="2"/>
  <c r="C36" i="2"/>
  <c r="C37" i="2"/>
  <c r="C38" i="2"/>
  <c r="C40" i="2"/>
  <c r="C41" i="2"/>
  <c r="C42" i="2"/>
  <c r="C43" i="2"/>
</calcChain>
</file>

<file path=xl/sharedStrings.xml><?xml version="1.0" encoding="utf-8"?>
<sst xmlns="http://schemas.openxmlformats.org/spreadsheetml/2006/main" count="244" uniqueCount="160">
  <si>
    <t>TOMTOM FINANCIAL DATA PACK Q1 '24</t>
  </si>
  <si>
    <t>Key figures</t>
  </si>
  <si>
    <t>First quarter 2024 results</t>
  </si>
  <si>
    <t>(€ in thousands, unless stated otherwise)</t>
  </si>
  <si>
    <t>Q1 '24</t>
  </si>
  <si>
    <t>Q1 '23</t>
  </si>
  <si>
    <t>y.o.y. change</t>
  </si>
  <si>
    <t>Location Technology</t>
  </si>
  <si>
    <t xml:space="preserve">   Automotive</t>
  </si>
  <si>
    <t xml:space="preserve">   Enterprise</t>
  </si>
  <si>
    <t>Consumer</t>
  </si>
  <si>
    <t>Revenue</t>
  </si>
  <si>
    <t>Gross profit</t>
  </si>
  <si>
    <t>Gross margin</t>
  </si>
  <si>
    <t>Operating expenses</t>
  </si>
  <si>
    <t>EBIT</t>
  </si>
  <si>
    <t>EBIT margin</t>
  </si>
  <si>
    <t>Net result</t>
  </si>
  <si>
    <t>Free cash flow (FCF)¹</t>
  </si>
  <si>
    <t>FCF¹ as a % of revenue</t>
  </si>
  <si>
    <t>¹ Free cash flow in Q1 '23 excludes restructuring payments related to the Maps realignment announced in June 2022</t>
  </si>
  <si>
    <t>(€ in thousands)</t>
  </si>
  <si>
    <t>Automotive reported revenue</t>
  </si>
  <si>
    <t>Movement of Automotive deferred revenue</t>
  </si>
  <si>
    <t>Operational revenue</t>
  </si>
  <si>
    <t>Free cash flow reconciliation from operating result to net cash movement</t>
  </si>
  <si>
    <t>Operating result</t>
  </si>
  <si>
    <t>Depreciation and amortization</t>
  </si>
  <si>
    <t>Equity-settled stock compensation expenses</t>
  </si>
  <si>
    <t>Other non-cash items</t>
  </si>
  <si>
    <t>Movements in working capital (excl. deferred revenue)</t>
  </si>
  <si>
    <t>Movements in deferred revenue</t>
  </si>
  <si>
    <t>Interest and tax</t>
  </si>
  <si>
    <t>Investments in property, plant and equipment, and intangible assets</t>
  </si>
  <si>
    <t>Free cash flow</t>
  </si>
  <si>
    <t>Lease payments</t>
  </si>
  <si>
    <t>Cash flow from other investing and financing activities</t>
  </si>
  <si>
    <t>Exchange rate differences on cash and fixed-term deposits</t>
  </si>
  <si>
    <t>Net cash movement</t>
  </si>
  <si>
    <t>Deferred revenue</t>
  </si>
  <si>
    <t>Automotive</t>
  </si>
  <si>
    <t>Enterprise</t>
  </si>
  <si>
    <t>Gross deferred revenue</t>
  </si>
  <si>
    <t>Less: Netting adjustment to unbilled revenue</t>
  </si>
  <si>
    <t>Consolidated condensed statement of income</t>
  </si>
  <si>
    <t>Q4 '22</t>
  </si>
  <si>
    <t>Q2 '23</t>
  </si>
  <si>
    <t>Q3 '23</t>
  </si>
  <si>
    <t>Q4 '23</t>
  </si>
  <si>
    <t>Cost of sales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</si>
  <si>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</si>
  <si>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</si>
  <si>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</si>
  <si>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</si>
  <si>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Total operating expenses</t>
  </si>
  <si>
    <t>Operating result (EBIT)</t>
  </si>
  <si>
    <t>Financial result</t>
  </si>
  <si>
    <t>Result before tax</t>
  </si>
  <si>
    <t>Income tax (expense)/gain</t>
  </si>
  <si>
    <r>
      <t>Net result</t>
    </r>
    <r>
      <rPr>
        <b/>
        <vertAlign val="superscript"/>
        <sz val="10"/>
        <color rgb="FF000000"/>
        <rFont val="Arial"/>
        <family val="2"/>
      </rPr>
      <t>1</t>
    </r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</si>
  <si>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Net result is fully attributable to equity holders of the parent.</t>
    </r>
  </si>
  <si>
    <t>Weighted average number of shares (in thousands)</t>
  </si>
  <si>
    <t>Basic</t>
  </si>
  <si>
    <t>Diluted</t>
  </si>
  <si>
    <t>Earnings per share (in €)</t>
  </si>
  <si>
    <r>
      <t>Diluted</t>
    </r>
    <r>
      <rPr>
        <vertAlign val="superscript"/>
        <sz val="10"/>
        <color rgb="FF000000"/>
        <rFont val="Arial"/>
        <family val="2"/>
      </rPr>
      <t>2</t>
    </r>
  </si>
  <si>
    <r>
      <t xml:space="preserve"> 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When the net result is a loss, no additional shares from assumed conversion are taken into account as the effect would be anti-dilutive. </t>
    </r>
  </si>
  <si>
    <t>Consolidated condensed balance sheet</t>
  </si>
  <si>
    <t>30-Sep-22</t>
  </si>
  <si>
    <t>31-Dec-22</t>
  </si>
  <si>
    <t>31-Mar-23</t>
  </si>
  <si>
    <t>30-Jun-23</t>
  </si>
  <si>
    <t>30-Sep-23</t>
  </si>
  <si>
    <t>31-Dec-23</t>
  </si>
  <si>
    <t>31-Mar-24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</si>
  <si>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</si>
  <si>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</si>
  <si>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</si>
  <si>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</si>
  <si>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</si>
  <si>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</si>
  <si>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</si>
  <si>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</si>
  <si>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</si>
  <si>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</si>
  <si>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</si>
  <si>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</si>
  <si>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</si>
  <si>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</si>
  <si>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</si>
  <si>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</si>
  <si>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</si>
  <si>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</si>
  <si>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</si>
  <si>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</si>
  <si>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</si>
  <si>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</si>
  <si>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</si>
  <si>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</si>
  <si>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</si>
  <si>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</si>
  <si>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</si>
  <si>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Additional information:</t>
  </si>
  <si>
    <t>Deferred revenue breakdown</t>
  </si>
  <si>
    <t>Net deferred revenue</t>
  </si>
  <si>
    <t>Netting adjustment to unbilled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</si>
  <si>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</si>
  <si>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</si>
  <si>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</si>
  <si>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</si>
  <si>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</si>
  <si>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Foreign exchange adjustments</t>
  </si>
  <si>
    <t>Change in provisions</t>
  </si>
  <si>
    <t>Other non-cash movements</t>
  </si>
  <si>
    <t>Changes in working capital:</t>
  </si>
  <si>
    <t>Change in inventories</t>
  </si>
  <si>
    <t>Change in receivables and prepayments</t>
  </si>
  <si>
    <t>Change in liabilities (excluding provisions)</t>
  </si>
  <si>
    <t>Cash flow from operations</t>
  </si>
  <si>
    <t>Interest received</t>
  </si>
  <si>
    <t>Interest paid</t>
  </si>
  <si>
    <t>Corporate income taxes paid</t>
  </si>
  <si>
    <t>Cash flow from operating activities</t>
  </si>
  <si>
    <t>Investments in intangible assets</t>
  </si>
  <si>
    <t>Investments in property, plant and equipment</t>
  </si>
  <si>
    <t>Proceeds from sale of investments</t>
  </si>
  <si>
    <t>Dividends received</t>
  </si>
  <si>
    <t>Change in fixed-term deposits</t>
  </si>
  <si>
    <t>Cash flow from investing activities</t>
  </si>
  <si>
    <t>Payment of lease liabilities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</si>
  <si>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</si>
  <si>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</si>
  <si>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</si>
  <si>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</si>
  <si>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</si>
  <si>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</si>
  <si>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</si>
  <si>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t>% of revenue</t>
  </si>
  <si>
    <r>
      <t>Restructuring-related cash flow</t>
    </r>
    <r>
      <rPr>
        <vertAlign val="superscript"/>
        <sz val="10"/>
        <color rgb="FF000000"/>
        <rFont val="Arial"/>
        <family val="2"/>
      </rPr>
      <t>1</t>
    </r>
  </si>
  <si>
    <t>Free cash flow excluding restructuring</t>
  </si>
  <si>
    <t>¹ Restructuring-related cash flows are related to the Maps realignment announced in June 2022.</t>
  </si>
  <si>
    <t>Operational performance</t>
  </si>
  <si>
    <t>Total IFRS revenue</t>
  </si>
  <si>
    <t>Movement of deferred revenue</t>
  </si>
  <si>
    <t>Total operational revenue</t>
  </si>
  <si>
    <t>Operational gross profit</t>
  </si>
  <si>
    <t>Total cash spend</t>
  </si>
  <si>
    <t>Operating expenses excluding D&amp;A</t>
  </si>
  <si>
    <t>CAPEX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</si>
  <si>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</si>
  <si>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</si>
  <si>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</si>
  <si>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</si>
  <si>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</si>
  <si>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Restructuring related cash flow</t>
  </si>
  <si>
    <r>
      <t>FCF</t>
    </r>
    <r>
      <rPr>
        <b/>
        <vertAlign val="superscript"/>
        <sz val="10"/>
        <color rgb="FF000000"/>
        <rFont val="Arial"/>
        <family val="2"/>
      </rPr>
      <t>1</t>
    </r>
  </si>
  <si>
    <r>
      <t>FCF</t>
    </r>
    <r>
      <rPr>
        <b/>
        <vertAlign val="superscript"/>
        <sz val="10"/>
        <color rgb="FF000000"/>
        <rFont val="Arial"/>
        <family val="2"/>
      </rPr>
      <t>1</t>
    </r>
    <r>
      <rPr>
        <b/>
        <sz val="10"/>
        <color rgb="FF000000"/>
        <rFont val="Arial"/>
        <family val="2"/>
      </rPr>
      <t xml:space="preserve"> to net cash movement</t>
    </r>
  </si>
  <si>
    <t>¹ Free cash flow excludes restructuring payments related to the Maps realignment announced in June 2022</t>
  </si>
  <si>
    <t>Movement in net cash to movement in cash equivalents</t>
  </si>
  <si>
    <t>Movement in fixed-term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</si>
</sst>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,;&quot;-&quot;#,##0,;#,##0,;_(@_)"/>
    <numFmt numFmtId="165" formatCode="#0%;&quot;-&quot;#0%;&quot;—&quot;\%;_(@_)"/>
    <numFmt numFmtId="166" formatCode="#0%;&quot;-&quot;#0%;#0%;_(@_)"/>
    <numFmt numFmtId="167" formatCode="#,##0%;&quot;-&quot;#,##0%;#,##0%;_(@_)"/>
    <numFmt numFmtId="168" formatCode="d\ mmmm\ yyyy"/>
    <numFmt numFmtId="169" formatCode="#,##0.00;&quot;-&quot;#,##0.00;#,##0.00;_(@_)"/>
  </numFmts>
  <fonts count="18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Calibri"/>
      <family val="2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b/>
      <sz val="10"/>
      <color rgb="FFB6B6B6"/>
      <name val="Arial"/>
      <family val="2"/>
    </font>
    <font>
      <i/>
      <sz val="8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DFF"/>
        <bgColor indexed="64"/>
      </patternFill>
    </fill>
    <fill>
      <patternFill patternType="solid">
        <fgColor rgb="FFB2E0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A7FE"/>
      </bottom>
      <diagonal/>
    </border>
    <border>
      <left/>
      <right/>
      <top style="medium">
        <color rgb="FF00A7FE"/>
      </top>
      <bottom style="medium">
        <color rgb="FF00A7FE"/>
      </bottom>
      <diagonal/>
    </border>
    <border>
      <left/>
      <right/>
      <top style="medium">
        <color rgb="FF00A7FE"/>
      </top>
      <bottom/>
      <diagonal/>
    </border>
    <border>
      <left/>
      <right/>
      <top/>
      <bottom style="thin">
        <color rgb="FF00A7FE"/>
      </bottom>
      <diagonal/>
    </border>
    <border>
      <left/>
      <right/>
      <top style="thin">
        <color rgb="FF00A7FE"/>
      </top>
      <bottom style="thin">
        <color rgb="FF00A7FE"/>
      </bottom>
      <diagonal/>
    </border>
    <border>
      <left/>
      <right/>
      <top style="thin">
        <color rgb="FF00A7FE"/>
      </top>
      <bottom/>
      <diagonal/>
    </border>
    <border>
      <left/>
      <right/>
      <top/>
      <bottom style="thin">
        <color rgb="FF00AAFF"/>
      </bottom>
      <diagonal/>
    </border>
    <border>
      <left/>
      <right/>
      <top style="thin">
        <color rgb="FF00AAFF"/>
      </top>
      <bottom style="thin">
        <color rgb="FF00A7FE"/>
      </bottom>
      <diagonal/>
    </border>
    <border>
      <left/>
      <right/>
      <top style="thin">
        <color rgb="FF00AAFF"/>
      </top>
      <bottom style="medium">
        <color rgb="FF00A7FE"/>
      </bottom>
      <diagonal/>
    </border>
    <border>
      <left/>
      <right/>
      <top style="medium">
        <color rgb="FF00A7FE"/>
      </top>
      <bottom style="thin">
        <color rgb="FF00A7FE"/>
      </bottom>
      <diagonal/>
    </border>
    <border>
      <left/>
      <right/>
      <top style="thin">
        <color rgb="FF00A7FE"/>
      </top>
      <bottom style="medium">
        <color rgb="FF00A7FE"/>
      </bottom>
      <diagonal/>
    </border>
    <border>
      <left/>
      <right/>
      <top/>
      <bottom style="dashed">
        <color rgb="FF00A7FE"/>
      </bottom>
      <diagonal/>
    </border>
    <border>
      <left/>
      <right/>
      <top style="dashed">
        <color rgb="FF00A7FE"/>
      </top>
      <bottom/>
      <diagonal/>
    </border>
    <border>
      <left/>
      <right/>
      <top style="thin">
        <color rgb="FF00AAFF"/>
      </top>
      <bottom/>
      <diagonal/>
    </border>
    <border>
      <left/>
      <right/>
      <top style="thin">
        <color rgb="FF60ADE0"/>
      </top>
      <bottom style="medium">
        <color rgb="FF00A7FE"/>
      </bottom>
      <diagonal/>
    </border>
    <border>
      <left/>
      <right/>
      <top/>
      <bottom style="thin">
        <color rgb="FF60ADE0"/>
      </bottom>
      <diagonal/>
    </border>
    <border>
      <left/>
      <right/>
      <top style="thin">
        <color rgb="FF60ADE0"/>
      </top>
      <bottom/>
      <diagonal/>
    </border>
    <border>
      <left/>
      <right/>
      <top style="medium">
        <color rgb="FF00A7FE"/>
      </top>
      <bottom style="thin">
        <color rgb="FF60ADE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28">
    <xf numFmtId="0" fontId="0" fillId="0" borderId="0" xfId="0"/>
    <xf numFmtId="0" fontId="1" fillId="0" borderId="0" xfId="1">
      <alignment wrapText="1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0" fontId="9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9" fillId="3" borderId="2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164" fontId="1" fillId="3" borderId="3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6" fontId="1" fillId="2" borderId="0" xfId="0" applyNumberFormat="1" applyFont="1" applyFill="1" applyAlignment="1">
      <alignment horizontal="right" wrapText="1"/>
    </xf>
    <xf numFmtId="0" fontId="1" fillId="2" borderId="4" xfId="0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0" fontId="9" fillId="2" borderId="5" xfId="0" applyFont="1" applyFill="1" applyBorder="1" applyAlignment="1">
      <alignment wrapText="1"/>
    </xf>
    <xf numFmtId="164" fontId="9" fillId="3" borderId="5" xfId="0" applyNumberFormat="1" applyFont="1" applyFill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165" fontId="9" fillId="2" borderId="5" xfId="0" applyNumberFormat="1" applyFont="1" applyFill="1" applyBorder="1" applyAlignment="1">
      <alignment horizontal="right" wrapText="1"/>
    </xf>
    <xf numFmtId="0" fontId="9" fillId="2" borderId="6" xfId="0" applyFont="1" applyFill="1" applyBorder="1" applyAlignment="1">
      <alignment wrapText="1"/>
    </xf>
    <xf numFmtId="164" fontId="9" fillId="3" borderId="6" xfId="0" applyNumberFormat="1" applyFont="1" applyFill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165" fontId="9" fillId="2" borderId="6" xfId="0" applyNumberFormat="1" applyFont="1" applyFill="1" applyBorder="1" applyAlignment="1">
      <alignment horizontal="right" wrapText="1"/>
    </xf>
    <xf numFmtId="0" fontId="10" fillId="2" borderId="0" xfId="0" applyFont="1" applyFill="1" applyAlignment="1">
      <alignment wrapText="1"/>
    </xf>
    <xf numFmtId="166" fontId="10" fillId="3" borderId="0" xfId="0" applyNumberFormat="1" applyFont="1" applyFill="1" applyAlignment="1">
      <alignment horizontal="right" wrapText="1"/>
    </xf>
    <xf numFmtId="166" fontId="10" fillId="2" borderId="0" xfId="0" applyNumberFormat="1" applyFont="1" applyFill="1" applyAlignment="1">
      <alignment horizontal="right" wrapText="1"/>
    </xf>
    <xf numFmtId="0" fontId="10" fillId="2" borderId="4" xfId="0" applyFont="1" applyFill="1" applyBorder="1" applyAlignment="1">
      <alignment wrapText="1"/>
    </xf>
    <xf numFmtId="0" fontId="10" fillId="2" borderId="7" xfId="0" applyFont="1" applyFill="1" applyBorder="1" applyAlignment="1">
      <alignment wrapText="1"/>
    </xf>
    <xf numFmtId="165" fontId="1" fillId="3" borderId="7" xfId="0" applyNumberFormat="1" applyFont="1" applyFill="1" applyBorder="1" applyAlignment="1">
      <alignment horizontal="right" wrapText="1"/>
    </xf>
    <xf numFmtId="165" fontId="1" fillId="2" borderId="7" xfId="0" applyNumberFormat="1" applyFont="1" applyFill="1" applyBorder="1" applyAlignment="1">
      <alignment horizontal="right" wrapText="1"/>
    </xf>
    <xf numFmtId="0" fontId="9" fillId="2" borderId="8" xfId="0" applyFont="1" applyFill="1" applyBorder="1" applyAlignment="1">
      <alignment wrapText="1"/>
    </xf>
    <xf numFmtId="164" fontId="9" fillId="3" borderId="8" xfId="0" applyNumberFormat="1" applyFont="1" applyFill="1" applyBorder="1" applyAlignment="1">
      <alignment horizontal="right" wrapText="1"/>
    </xf>
    <xf numFmtId="164" fontId="9" fillId="2" borderId="8" xfId="0" applyNumberFormat="1" applyFont="1" applyFill="1" applyBorder="1" applyAlignment="1">
      <alignment horizontal="right" wrapText="1"/>
    </xf>
    <xf numFmtId="0" fontId="10" fillId="2" borderId="1" xfId="0" applyFont="1" applyFill="1" applyBorder="1" applyAlignment="1">
      <alignment wrapText="1"/>
    </xf>
    <xf numFmtId="166" fontId="10" fillId="3" borderId="1" xfId="0" applyNumberFormat="1" applyFont="1" applyFill="1" applyBorder="1" applyAlignment="1">
      <alignment horizontal="right" wrapText="1"/>
    </xf>
    <xf numFmtId="166" fontId="10" fillId="2" borderId="1" xfId="0" applyNumberFormat="1" applyFont="1" applyFill="1" applyBorder="1" applyAlignment="1">
      <alignment horizontal="right" wrapText="1"/>
    </xf>
    <xf numFmtId="0" fontId="11" fillId="0" borderId="3" xfId="0" applyFont="1" applyBorder="1" applyAlignment="1">
      <alignment vertical="top" wrapText="1"/>
    </xf>
    <xf numFmtId="0" fontId="12" fillId="0" borderId="3" xfId="0" applyFont="1" applyBorder="1" applyAlignment="1">
      <alignment vertical="center" wrapText="1"/>
    </xf>
    <xf numFmtId="167" fontId="12" fillId="0" borderId="3" xfId="0" applyNumberFormat="1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164" fontId="1" fillId="3" borderId="7" xfId="0" applyNumberFormat="1" applyFont="1" applyFill="1" applyBorder="1" applyAlignment="1">
      <alignment horizontal="right" wrapText="1"/>
    </xf>
    <xf numFmtId="164" fontId="1" fillId="2" borderId="7" xfId="0" applyNumberFormat="1" applyFont="1" applyFill="1" applyBorder="1" applyAlignment="1">
      <alignment horizontal="right" wrapText="1"/>
    </xf>
    <xf numFmtId="0" fontId="9" fillId="2" borderId="9" xfId="0" applyFont="1" applyFill="1" applyBorder="1" applyAlignment="1">
      <alignment wrapText="1"/>
    </xf>
    <xf numFmtId="164" fontId="9" fillId="3" borderId="9" xfId="0" applyNumberFormat="1" applyFont="1" applyFill="1" applyBorder="1" applyAlignment="1">
      <alignment horizontal="right" wrapText="1"/>
    </xf>
    <xf numFmtId="164" fontId="9" fillId="2" borderId="9" xfId="0" applyNumberFormat="1" applyFont="1" applyFill="1" applyBorder="1" applyAlignment="1">
      <alignment horizontal="right" wrapText="1"/>
    </xf>
    <xf numFmtId="165" fontId="9" fillId="2" borderId="9" xfId="0" applyNumberFormat="1" applyFont="1" applyFill="1" applyBorder="1" applyAlignment="1">
      <alignment horizontal="right" wrapText="1"/>
    </xf>
    <xf numFmtId="168" fontId="9" fillId="3" borderId="2" xfId="0" applyNumberFormat="1" applyFont="1" applyFill="1" applyBorder="1" applyAlignment="1">
      <alignment horizontal="right" vertical="top" wrapText="1"/>
    </xf>
    <xf numFmtId="168" fontId="9" fillId="2" borderId="2" xfId="0" applyNumberFormat="1" applyFont="1" applyFill="1" applyBorder="1" applyAlignment="1">
      <alignment horizontal="right" vertical="top" wrapText="1"/>
    </xf>
    <xf numFmtId="0" fontId="1" fillId="2" borderId="10" xfId="0" applyFont="1" applyFill="1" applyBorder="1" applyAlignment="1">
      <alignment wrapText="1"/>
    </xf>
    <xf numFmtId="164" fontId="1" fillId="2" borderId="10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wrapText="1"/>
    </xf>
    <xf numFmtId="164" fontId="1" fillId="3" borderId="6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Alignment="1">
      <alignment wrapText="1"/>
    </xf>
    <xf numFmtId="164" fontId="1" fillId="3" borderId="4" xfId="0" applyNumberFormat="1" applyFont="1" applyFill="1" applyBorder="1" applyAlignment="1">
      <alignment wrapText="1"/>
    </xf>
    <xf numFmtId="0" fontId="9" fillId="2" borderId="11" xfId="0" applyFont="1" applyFill="1" applyBorder="1" applyAlignment="1">
      <alignment wrapText="1"/>
    </xf>
    <xf numFmtId="164" fontId="9" fillId="3" borderId="11" xfId="0" applyNumberFormat="1" applyFont="1" applyFill="1" applyBorder="1" applyAlignment="1">
      <alignment horizontal="right" wrapText="1"/>
    </xf>
    <xf numFmtId="164" fontId="9" fillId="2" borderId="11" xfId="0" applyNumberFormat="1" applyFont="1" applyFill="1" applyBorder="1" applyAlignment="1">
      <alignment horizontal="right" wrapText="1"/>
    </xf>
    <xf numFmtId="0" fontId="12" fillId="0" borderId="3" xfId="0" applyFont="1" applyBorder="1" applyAlignment="1">
      <alignment wrapText="1"/>
    </xf>
    <xf numFmtId="0" fontId="1" fillId="3" borderId="3" xfId="0" applyFont="1" applyFill="1" applyBorder="1" applyAlignment="1">
      <alignment horizontal="right" vertical="top" wrapText="1"/>
    </xf>
    <xf numFmtId="0" fontId="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7" xfId="0" applyFont="1" applyBorder="1" applyAlignment="1">
      <alignment wrapText="1"/>
    </xf>
    <xf numFmtId="164" fontId="1" fillId="3" borderId="7" xfId="0" applyNumberFormat="1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164" fontId="1" fillId="3" borderId="3" xfId="0" applyNumberFormat="1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wrapText="1"/>
    </xf>
    <xf numFmtId="0" fontId="12" fillId="0" borderId="4" xfId="0" applyFont="1" applyBorder="1" applyAlignment="1">
      <alignment vertical="center" wrapText="1"/>
    </xf>
    <xf numFmtId="164" fontId="12" fillId="0" borderId="4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top" wrapText="1"/>
    </xf>
    <xf numFmtId="0" fontId="9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0" fillId="2" borderId="0" xfId="0" applyFont="1" applyFill="1" applyAlignment="1">
      <alignment horizontal="right" wrapText="1"/>
    </xf>
    <xf numFmtId="0" fontId="9" fillId="2" borderId="6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horizontal="right" wrapText="1"/>
    </xf>
    <xf numFmtId="0" fontId="11" fillId="2" borderId="3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wrapText="1"/>
    </xf>
    <xf numFmtId="168" fontId="9" fillId="2" borderId="1" xfId="0" applyNumberFormat="1" applyFont="1" applyFill="1" applyBorder="1" applyAlignment="1">
      <alignment horizontal="right" vertical="top" wrapText="1"/>
    </xf>
    <xf numFmtId="0" fontId="1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right" vertical="top" wrapText="1"/>
    </xf>
    <xf numFmtId="0" fontId="9" fillId="4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 indent="2"/>
    </xf>
    <xf numFmtId="164" fontId="1" fillId="0" borderId="3" xfId="0" applyNumberFormat="1" applyFont="1" applyBorder="1" applyAlignment="1">
      <alignment horizontal="right" wrapText="1"/>
    </xf>
    <xf numFmtId="164" fontId="1" fillId="4" borderId="3" xfId="0" applyNumberFormat="1" applyFont="1" applyFill="1" applyBorder="1" applyAlignment="1">
      <alignment horizontal="right" wrapText="1"/>
    </xf>
    <xf numFmtId="0" fontId="1" fillId="2" borderId="12" xfId="0" applyFont="1" applyFill="1" applyBorder="1" applyAlignment="1">
      <alignment horizontal="left" wrapText="1" indent="2"/>
    </xf>
    <xf numFmtId="164" fontId="1" fillId="0" borderId="12" xfId="0" applyNumberFormat="1" applyFont="1" applyBorder="1" applyAlignment="1">
      <alignment horizontal="right" wrapText="1"/>
    </xf>
    <xf numFmtId="164" fontId="1" fillId="2" borderId="12" xfId="0" applyNumberFormat="1" applyFont="1" applyFill="1" applyBorder="1" applyAlignment="1">
      <alignment horizontal="right" wrapText="1"/>
    </xf>
    <xf numFmtId="164" fontId="1" fillId="4" borderId="12" xfId="0" applyNumberFormat="1" applyFont="1" applyFill="1" applyBorder="1" applyAlignment="1">
      <alignment horizontal="right" wrapText="1"/>
    </xf>
    <xf numFmtId="0" fontId="9" fillId="2" borderId="13" xfId="0" applyFont="1" applyFill="1" applyBorder="1" applyAlignment="1">
      <alignment wrapText="1"/>
    </xf>
    <xf numFmtId="164" fontId="9" fillId="0" borderId="13" xfId="0" applyNumberFormat="1" applyFont="1" applyBorder="1" applyAlignment="1">
      <alignment horizontal="right" wrapText="1"/>
    </xf>
    <xf numFmtId="164" fontId="9" fillId="2" borderId="13" xfId="0" applyNumberFormat="1" applyFont="1" applyFill="1" applyBorder="1" applyAlignment="1">
      <alignment horizontal="right" wrapText="1"/>
    </xf>
    <xf numFmtId="164" fontId="9" fillId="4" borderId="13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4" borderId="4" xfId="0" applyNumberFormat="1" applyFont="1" applyFill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4" fontId="9" fillId="4" borderId="6" xfId="0" applyNumberFormat="1" applyFont="1" applyFill="1" applyBorder="1" applyAlignment="1">
      <alignment horizontal="right" wrapText="1"/>
    </xf>
    <xf numFmtId="0" fontId="10" fillId="2" borderId="4" xfId="0" applyFont="1" applyFill="1" applyBorder="1" applyAlignment="1">
      <alignment horizontal="left" wrapText="1"/>
    </xf>
    <xf numFmtId="166" fontId="10" fillId="2" borderId="4" xfId="0" applyNumberFormat="1" applyFont="1" applyFill="1" applyBorder="1" applyAlignment="1">
      <alignment horizontal="right" wrapText="1"/>
    </xf>
    <xf numFmtId="165" fontId="10" fillId="4" borderId="4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164" fontId="1" fillId="4" borderId="0" xfId="0" applyNumberFormat="1" applyFont="1" applyFill="1" applyAlignment="1">
      <alignment horizontal="right" wrapText="1"/>
    </xf>
    <xf numFmtId="0" fontId="9" fillId="2" borderId="7" xfId="0" applyFont="1" applyFill="1" applyBorder="1" applyAlignment="1">
      <alignment wrapText="1"/>
    </xf>
    <xf numFmtId="164" fontId="9" fillId="2" borderId="7" xfId="0" applyNumberFormat="1" applyFont="1" applyFill="1" applyBorder="1" applyAlignment="1">
      <alignment horizontal="right" wrapText="1"/>
    </xf>
    <xf numFmtId="164" fontId="9" fillId="4" borderId="7" xfId="0" applyNumberFormat="1" applyFont="1" applyFill="1" applyBorder="1" applyAlignment="1">
      <alignment horizontal="right" wrapText="1"/>
    </xf>
    <xf numFmtId="0" fontId="10" fillId="2" borderId="0" xfId="0" applyFont="1" applyFill="1" applyAlignment="1">
      <alignment horizontal="left" wrapText="1"/>
    </xf>
    <xf numFmtId="165" fontId="10" fillId="4" borderId="0" xfId="0" applyNumberFormat="1" applyFont="1" applyFill="1" applyAlignment="1">
      <alignment horizontal="right" wrapText="1"/>
    </xf>
    <xf numFmtId="164" fontId="9" fillId="4" borderId="11" xfId="0" applyNumberFormat="1" applyFont="1" applyFill="1" applyBorder="1" applyAlignment="1">
      <alignment horizontal="right" wrapText="1"/>
    </xf>
    <xf numFmtId="0" fontId="9" fillId="2" borderId="4" xfId="0" applyFont="1" applyFill="1" applyBorder="1" applyAlignment="1">
      <alignment wrapText="1"/>
    </xf>
    <xf numFmtId="0" fontId="1" fillId="2" borderId="6" xfId="0" applyFont="1" applyFill="1" applyBorder="1" applyAlignment="1">
      <alignment horizontal="left" wrapText="1"/>
    </xf>
    <xf numFmtId="164" fontId="1" fillId="0" borderId="6" xfId="0" applyNumberFormat="1" applyFont="1" applyBorder="1" applyAlignment="1">
      <alignment horizontal="right" wrapText="1"/>
    </xf>
    <xf numFmtId="164" fontId="1" fillId="4" borderId="6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164" fontId="1" fillId="4" borderId="1" xfId="0" applyNumberFormat="1" applyFont="1" applyFill="1" applyBorder="1" applyAlignment="1">
      <alignment horizontal="right" wrapText="1"/>
    </xf>
    <xf numFmtId="169" fontId="1" fillId="0" borderId="6" xfId="0" applyNumberFormat="1" applyFont="1" applyBorder="1" applyAlignment="1">
      <alignment horizontal="right" wrapText="1"/>
    </xf>
    <xf numFmtId="169" fontId="1" fillId="4" borderId="6" xfId="0" applyNumberFormat="1" applyFont="1" applyFill="1" applyBorder="1" applyAlignment="1">
      <alignment horizontal="right" wrapText="1"/>
    </xf>
    <xf numFmtId="169" fontId="1" fillId="0" borderId="1" xfId="0" applyNumberFormat="1" applyFont="1" applyBorder="1" applyAlignment="1">
      <alignment horizontal="right" wrapText="1"/>
    </xf>
    <xf numFmtId="169" fontId="1" fillId="4" borderId="1" xfId="0" applyNumberFormat="1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right" wrapText="1"/>
    </xf>
    <xf numFmtId="0" fontId="1" fillId="4" borderId="6" xfId="0" applyFont="1" applyFill="1" applyBorder="1" applyAlignment="1">
      <alignment horizontal="right" wrapText="1"/>
    </xf>
    <xf numFmtId="0" fontId="1" fillId="2" borderId="8" xfId="0" applyFont="1" applyFill="1" applyBorder="1" applyAlignment="1">
      <alignment horizontal="left" wrapText="1" indent="1"/>
    </xf>
    <xf numFmtId="0" fontId="1" fillId="2" borderId="8" xfId="0" applyFont="1" applyFill="1" applyBorder="1" applyAlignment="1">
      <alignment horizontal="right" wrapText="1"/>
    </xf>
    <xf numFmtId="0" fontId="1" fillId="4" borderId="8" xfId="0" applyFont="1" applyFill="1" applyBorder="1" applyAlignment="1">
      <alignment horizontal="right" wrapText="1"/>
    </xf>
    <xf numFmtId="0" fontId="10" fillId="4" borderId="0" xfId="0" applyFont="1" applyFill="1" applyAlignment="1">
      <alignment horizontal="right" wrapText="1"/>
    </xf>
    <xf numFmtId="0" fontId="9" fillId="2" borderId="0" xfId="0" applyFont="1" applyFill="1" applyAlignment="1">
      <alignment horizontal="left" wrapText="1"/>
    </xf>
    <xf numFmtId="0" fontId="1" fillId="4" borderId="0" xfId="0" applyFont="1" applyFill="1" applyAlignment="1">
      <alignment horizontal="right" wrapText="1"/>
    </xf>
    <xf numFmtId="0" fontId="1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wrapText="1"/>
    </xf>
    <xf numFmtId="168" fontId="9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164" fontId="1" fillId="4" borderId="7" xfId="0" applyNumberFormat="1" applyFont="1" applyFill="1" applyBorder="1" applyAlignment="1">
      <alignment horizontal="right" wrapText="1"/>
    </xf>
    <xf numFmtId="0" fontId="9" fillId="0" borderId="14" xfId="0" applyFont="1" applyBorder="1" applyAlignment="1">
      <alignment horizontal="left" wrapText="1"/>
    </xf>
    <xf numFmtId="164" fontId="9" fillId="2" borderId="14" xfId="0" applyNumberFormat="1" applyFont="1" applyFill="1" applyBorder="1" applyAlignment="1">
      <alignment horizontal="right" wrapText="1"/>
    </xf>
    <xf numFmtId="164" fontId="9" fillId="4" borderId="14" xfId="0" applyNumberFormat="1" applyFont="1" applyFill="1" applyBorder="1" applyAlignment="1">
      <alignment horizontal="right" wrapText="1"/>
    </xf>
    <xf numFmtId="0" fontId="9" fillId="0" borderId="11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164" fontId="9" fillId="2" borderId="0" xfId="0" applyNumberFormat="1" applyFont="1" applyFill="1" applyAlignment="1">
      <alignment horizontal="right" wrapText="1"/>
    </xf>
    <xf numFmtId="164" fontId="9" fillId="4" borderId="0" xfId="0" applyNumberFormat="1" applyFont="1" applyFill="1" applyAlignment="1">
      <alignment horizontal="right" wrapText="1"/>
    </xf>
    <xf numFmtId="0" fontId="9" fillId="0" borderId="6" xfId="0" applyFont="1" applyBorder="1" applyAlignment="1">
      <alignment horizontal="left" wrapText="1"/>
    </xf>
    <xf numFmtId="0" fontId="9" fillId="0" borderId="15" xfId="0" applyFont="1" applyBorder="1" applyAlignment="1">
      <alignment wrapText="1"/>
    </xf>
    <xf numFmtId="164" fontId="9" fillId="2" borderId="15" xfId="0" applyNumberFormat="1" applyFont="1" applyFill="1" applyBorder="1" applyAlignment="1">
      <alignment horizontal="right" wrapText="1"/>
    </xf>
    <xf numFmtId="164" fontId="9" fillId="4" borderId="15" xfId="0" applyNumberFormat="1" applyFont="1" applyFill="1" applyBorder="1" applyAlignment="1">
      <alignment horizontal="right" wrapText="1"/>
    </xf>
    <xf numFmtId="0" fontId="1" fillId="0" borderId="3" xfId="0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0" fontId="1" fillId="0" borderId="7" xfId="0" applyFont="1" applyBorder="1" applyAlignment="1">
      <alignment wrapText="1"/>
    </xf>
    <xf numFmtId="164" fontId="1" fillId="0" borderId="7" xfId="0" applyNumberFormat="1" applyFont="1" applyBorder="1" applyAlignment="1">
      <alignment wrapText="1"/>
    </xf>
    <xf numFmtId="0" fontId="9" fillId="0" borderId="14" xfId="0" applyFont="1" applyBorder="1" applyAlignment="1">
      <alignment wrapText="1"/>
    </xf>
    <xf numFmtId="164" fontId="9" fillId="0" borderId="14" xfId="0" applyNumberFormat="1" applyFont="1" applyBorder="1" applyAlignment="1">
      <alignment wrapText="1"/>
    </xf>
    <xf numFmtId="164" fontId="1" fillId="0" borderId="11" xfId="0" applyNumberFormat="1" applyFont="1" applyBorder="1" applyAlignment="1">
      <alignment wrapText="1"/>
    </xf>
    <xf numFmtId="0" fontId="1" fillId="2" borderId="0" xfId="0" applyFont="1" applyFill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1" fillId="4" borderId="4" xfId="0" applyFont="1" applyFill="1" applyBorder="1" applyAlignment="1">
      <alignment horizontal="right" wrapText="1"/>
    </xf>
    <xf numFmtId="0" fontId="9" fillId="0" borderId="3" xfId="0" applyFont="1" applyBorder="1" applyAlignment="1">
      <alignment horizontal="left" wrapText="1"/>
    </xf>
    <xf numFmtId="0" fontId="9" fillId="2" borderId="3" xfId="0" applyFont="1" applyFill="1" applyBorder="1" applyAlignment="1">
      <alignment horizontal="right" wrapText="1"/>
    </xf>
    <xf numFmtId="0" fontId="9" fillId="4" borderId="3" xfId="0" applyFont="1" applyFill="1" applyBorder="1" applyAlignment="1">
      <alignment horizontal="right" wrapText="1"/>
    </xf>
    <xf numFmtId="0" fontId="1" fillId="2" borderId="16" xfId="0" applyFont="1" applyFill="1" applyBorder="1" applyAlignment="1">
      <alignment horizontal="right" wrapText="1"/>
    </xf>
    <xf numFmtId="0" fontId="1" fillId="4" borderId="16" xfId="0" applyFont="1" applyFill="1" applyBorder="1" applyAlignment="1">
      <alignment horizontal="right" wrapText="1"/>
    </xf>
    <xf numFmtId="0" fontId="1" fillId="4" borderId="3" xfId="0" applyFont="1" applyFill="1" applyBorder="1" applyAlignment="1">
      <alignment horizontal="right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right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 indent="2"/>
    </xf>
    <xf numFmtId="0" fontId="1" fillId="0" borderId="4" xfId="0" applyFont="1" applyBorder="1" applyAlignment="1">
      <alignment horizontal="left" wrapText="1" indent="2"/>
    </xf>
    <xf numFmtId="0" fontId="9" fillId="0" borderId="17" xfId="0" applyFont="1" applyBorder="1" applyAlignment="1">
      <alignment wrapText="1"/>
    </xf>
    <xf numFmtId="164" fontId="9" fillId="2" borderId="17" xfId="0" applyNumberFormat="1" applyFont="1" applyFill="1" applyBorder="1" applyAlignment="1">
      <alignment horizontal="right" wrapText="1"/>
    </xf>
    <xf numFmtId="164" fontId="9" fillId="4" borderId="17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wrapText="1"/>
    </xf>
    <xf numFmtId="0" fontId="13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/>
    </xf>
    <xf numFmtId="164" fontId="9" fillId="0" borderId="3" xfId="0" applyNumberFormat="1" applyFont="1" applyBorder="1" applyAlignment="1">
      <alignment wrapText="1"/>
    </xf>
    <xf numFmtId="164" fontId="9" fillId="2" borderId="3" xfId="0" applyNumberFormat="1" applyFont="1" applyFill="1" applyBorder="1" applyAlignment="1">
      <alignment horizontal="right" wrapText="1"/>
    </xf>
    <xf numFmtId="164" fontId="9" fillId="4" borderId="3" xfId="0" applyNumberFormat="1" applyFont="1" applyFill="1" applyBorder="1" applyAlignment="1">
      <alignment horizontal="right" wrapText="1"/>
    </xf>
    <xf numFmtId="166" fontId="10" fillId="2" borderId="0" xfId="0" applyNumberFormat="1" applyFont="1" applyFill="1" applyAlignment="1">
      <alignment wrapText="1"/>
    </xf>
    <xf numFmtId="166" fontId="10" fillId="4" borderId="0" xfId="0" applyNumberFormat="1" applyFont="1" applyFill="1" applyAlignment="1">
      <alignment wrapText="1"/>
    </xf>
    <xf numFmtId="164" fontId="9" fillId="0" borderId="4" xfId="0" applyNumberFormat="1" applyFont="1" applyBorder="1" applyAlignment="1">
      <alignment wrapText="1"/>
    </xf>
    <xf numFmtId="164" fontId="9" fillId="2" borderId="4" xfId="0" applyNumberFormat="1" applyFont="1" applyFill="1" applyBorder="1" applyAlignment="1">
      <alignment horizontal="right" wrapText="1"/>
    </xf>
    <xf numFmtId="164" fontId="9" fillId="4" borderId="4" xfId="0" applyNumberFormat="1" applyFont="1" applyFill="1" applyBorder="1" applyAlignment="1">
      <alignment horizontal="right" wrapText="1"/>
    </xf>
    <xf numFmtId="0" fontId="9" fillId="0" borderId="6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6" fontId="10" fillId="2" borderId="1" xfId="0" applyNumberFormat="1" applyFont="1" applyFill="1" applyBorder="1" applyAlignment="1">
      <alignment wrapText="1"/>
    </xf>
    <xf numFmtId="166" fontId="10" fillId="4" borderId="1" xfId="0" applyNumberFormat="1" applyFont="1" applyFill="1" applyBorder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1" fillId="2" borderId="3" xfId="0" applyFont="1" applyFill="1" applyBorder="1" applyAlignment="1">
      <alignment horizontal="right" wrapText="1"/>
    </xf>
    <xf numFmtId="0" fontId="1" fillId="0" borderId="18" xfId="0" applyFont="1" applyBorder="1" applyAlignment="1">
      <alignment horizontal="left" wrapText="1"/>
    </xf>
    <xf numFmtId="0" fontId="1" fillId="0" borderId="18" xfId="0" applyFont="1" applyBorder="1" applyAlignment="1">
      <alignment horizontal="right" wrapText="1"/>
    </xf>
    <xf numFmtId="0" fontId="1" fillId="2" borderId="18" xfId="0" applyFont="1" applyFill="1" applyBorder="1" applyAlignment="1">
      <alignment vertical="top" wrapText="1"/>
    </xf>
    <xf numFmtId="0" fontId="9" fillId="4" borderId="18" xfId="0" applyFont="1" applyFill="1" applyBorder="1" applyAlignment="1">
      <alignment horizontal="right" wrapText="1"/>
    </xf>
    <xf numFmtId="0" fontId="9" fillId="2" borderId="0" xfId="0" applyFont="1" applyFill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0" borderId="2" xfId="0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wrapText="1"/>
    </xf>
    <xf numFmtId="164" fontId="1" fillId="2" borderId="0" xfId="0" applyNumberFormat="1" applyFont="1" applyFill="1" applyAlignment="1">
      <alignment wrapText="1"/>
    </xf>
    <xf numFmtId="164" fontId="9" fillId="0" borderId="6" xfId="0" applyNumberFormat="1" applyFont="1" applyBorder="1" applyAlignment="1">
      <alignment wrapText="1"/>
    </xf>
    <xf numFmtId="164" fontId="9" fillId="2" borderId="6" xfId="0" applyNumberFormat="1" applyFont="1" applyFill="1" applyBorder="1" applyAlignment="1">
      <alignment wrapText="1"/>
    </xf>
    <xf numFmtId="0" fontId="9" fillId="0" borderId="11" xfId="0" applyFont="1" applyBorder="1" applyAlignment="1">
      <alignment wrapText="1"/>
    </xf>
    <xf numFmtId="164" fontId="9" fillId="2" borderId="11" xfId="0" applyNumberFormat="1" applyFont="1" applyFill="1" applyBorder="1" applyAlignment="1">
      <alignment wrapText="1"/>
    </xf>
    <xf numFmtId="164" fontId="9" fillId="0" borderId="11" xfId="0" applyNumberFormat="1" applyFont="1" applyBorder="1" applyAlignment="1">
      <alignment wrapText="1"/>
    </xf>
    <xf numFmtId="0" fontId="13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164" fontId="1" fillId="2" borderId="3" xfId="0" applyNumberFormat="1" applyFont="1" applyFill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14" fillId="0" borderId="3" xfId="0" applyFont="1" applyBorder="1" applyAlignment="1">
      <alignment wrapText="1"/>
    </xf>
    <xf numFmtId="164" fontId="9" fillId="4" borderId="11" xfId="0" applyNumberFormat="1" applyFont="1" applyFill="1" applyBorder="1" applyAlignment="1">
      <alignment wrapText="1"/>
    </xf>
    <xf numFmtId="0" fontId="9" fillId="4" borderId="4" xfId="0" applyFont="1" applyFill="1" applyBorder="1" applyAlignment="1">
      <alignment horizontal="right" wrapText="1"/>
    </xf>
    <xf numFmtId="164" fontId="1" fillId="3" borderId="10" xfId="0" applyNumberFormat="1" applyFont="1" applyFill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0" fontId="12" fillId="0" borderId="0" xfId="0" applyFont="1"/>
    <xf numFmtId="0" fontId="3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342900</xdr:rowOff>
    </xdr:from>
    <xdr:to>
      <xdr:col>7</xdr:col>
      <xdr:colOff>628650</xdr:colOff>
      <xdr:row>10</xdr:row>
      <xdr:rowOff>342900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84777D3-4ACC-469F-9B4E-9D4B0E283673}"/>
            </a:ext>
          </a:extLst>
        </xdr:cNvPr>
        <xdr:cNvCxnSpPr/>
      </xdr:nvCxnSpPr>
      <xdr:spPr>
        <a:xfrm>
          <a:off x="681990" y="2354580"/>
          <a:ext cx="4320540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527685</xdr:colOff>
      <xdr:row>11</xdr:row>
      <xdr:rowOff>72625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12641A-3A3D-4E91-8DB2-00FC93BD8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11680"/>
          <a:ext cx="527685" cy="438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showRuler="0" workbookViewId="0"/>
  </sheetViews>
  <sheetFormatPr defaultColWidth="13.28515625" defaultRowHeight="12.75" x14ac:dyDescent="0.2"/>
  <cols>
    <col min="1" max="7" width="9.140625" customWidth="1"/>
    <col min="8" max="17" width="9.5703125" customWidth="1"/>
  </cols>
  <sheetData>
    <row r="1" spans="1:17" ht="14.1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9.1" customHeight="1" x14ac:dyDescent="0.2">
      <c r="A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9.149999999999999" customHeight="1" x14ac:dyDescent="0.25">
      <c r="A4" s="2"/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4.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4.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4.1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4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4.1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29.1" customHeight="1" x14ac:dyDescent="0.2">
      <c r="A11" s="2"/>
      <c r="B11" s="223" t="s">
        <v>0</v>
      </c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"/>
      <c r="O11" s="2"/>
      <c r="P11" s="2"/>
      <c r="Q11" s="2"/>
    </row>
    <row r="12" spans="1:17" ht="14.1" customHeight="1" x14ac:dyDescent="0.2">
      <c r="A12" s="2"/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"/>
      <c r="O12" s="2"/>
      <c r="P12" s="2"/>
      <c r="Q12" s="2"/>
    </row>
    <row r="13" spans="1:17" ht="14.1" customHeight="1" x14ac:dyDescent="0.2">
      <c r="A13" s="2"/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"/>
      <c r="O13" s="2"/>
      <c r="P13" s="2"/>
      <c r="Q13" s="2"/>
    </row>
    <row r="14" spans="1:17" ht="14.1" customHeight="1" x14ac:dyDescent="0.2">
      <c r="A14" s="2"/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N14" s="2"/>
      <c r="O14" s="2"/>
      <c r="P14" s="2"/>
      <c r="Q14" s="2"/>
    </row>
    <row r="15" spans="1:17" ht="14.1" customHeight="1" x14ac:dyDescent="0.2">
      <c r="A15" s="2"/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"/>
      <c r="O15" s="2"/>
      <c r="P15" s="2"/>
      <c r="Q15" s="2"/>
    </row>
    <row r="16" spans="1:17" ht="14.1" customHeight="1" x14ac:dyDescent="0.2">
      <c r="A16" s="2"/>
      <c r="B16" s="223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"/>
      <c r="O16" s="2"/>
      <c r="P16" s="2"/>
      <c r="Q16" s="2"/>
    </row>
    <row r="17" spans="1:17" ht="14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4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4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4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4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4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4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4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</sheetData>
  <mergeCells count="1">
    <mergeCell ref="B11:M16"/>
  </mergeCells>
  <pageMargins left="0.75" right="0.75" top="1" bottom="1" header="0.5" footer="0.5"/>
  <customProperties>
    <customPr name="_pios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6"/>
  <sheetViews>
    <sheetView showGridLines="0" showRuler="0" workbookViewId="0"/>
  </sheetViews>
  <sheetFormatPr defaultColWidth="13.28515625" defaultRowHeight="12.75" x14ac:dyDescent="0.2"/>
  <cols>
    <col min="1" max="1" width="9.5703125" style="222" customWidth="1"/>
    <col min="2" max="2" width="76.85546875" style="222" customWidth="1"/>
    <col min="3" max="5" width="17.140625" style="222" customWidth="1"/>
    <col min="6" max="6" width="12" style="222" customWidth="1"/>
    <col min="7" max="7" width="9.5703125" style="222" customWidth="1"/>
    <col min="8" max="8" width="13.7109375" style="222" customWidth="1"/>
    <col min="9" max="9" width="9.5703125" style="222" customWidth="1"/>
    <col min="10" max="16384" width="13.28515625" style="222"/>
  </cols>
  <sheetData>
    <row r="1" spans="1:9" ht="15" customHeight="1" x14ac:dyDescent="0.2">
      <c r="A1" s="2"/>
      <c r="B1" s="2"/>
      <c r="C1" s="2"/>
      <c r="D1" s="2"/>
      <c r="E1" s="2"/>
      <c r="F1" s="2"/>
      <c r="G1" s="2"/>
      <c r="H1" s="2"/>
      <c r="I1" s="2"/>
    </row>
    <row r="2" spans="1:9" ht="23.25" customHeight="1" x14ac:dyDescent="0.3">
      <c r="A2" s="2"/>
      <c r="B2" s="221" t="s">
        <v>1</v>
      </c>
      <c r="C2" s="2"/>
      <c r="D2" s="2"/>
      <c r="E2" s="2"/>
      <c r="F2" s="2"/>
      <c r="G2" s="2"/>
      <c r="H2" s="2"/>
      <c r="I2" s="2"/>
    </row>
    <row r="3" spans="1:9" ht="16.7" customHeight="1" x14ac:dyDescent="0.2">
      <c r="A3" s="2"/>
      <c r="B3" s="4" t="s">
        <v>2</v>
      </c>
      <c r="C3" s="2"/>
      <c r="D3" s="2"/>
      <c r="E3" s="2"/>
      <c r="F3" s="2"/>
      <c r="G3" s="2"/>
      <c r="H3" s="2"/>
      <c r="I3" s="2"/>
    </row>
    <row r="4" spans="1:9" ht="15" customHeight="1" x14ac:dyDescent="0.2">
      <c r="A4" s="2"/>
      <c r="B4" s="75"/>
      <c r="C4" s="2"/>
      <c r="D4" s="2"/>
      <c r="E4" s="2"/>
      <c r="F4" s="2"/>
      <c r="G4" s="2"/>
      <c r="H4" s="2"/>
      <c r="I4" s="2"/>
    </row>
    <row r="5" spans="1:9" ht="16.7" customHeight="1" x14ac:dyDescent="0.2">
      <c r="A5" s="2"/>
      <c r="B5" s="5" t="s">
        <v>1</v>
      </c>
      <c r="C5" s="76"/>
      <c r="D5" s="76"/>
      <c r="E5" s="76"/>
      <c r="F5" s="2"/>
      <c r="G5" s="2"/>
      <c r="H5" s="2"/>
      <c r="I5" s="2"/>
    </row>
    <row r="6" spans="1:9" ht="16.7" customHeight="1" x14ac:dyDescent="0.2">
      <c r="A6" s="2"/>
      <c r="B6" s="6" t="s">
        <v>3</v>
      </c>
      <c r="C6" s="7" t="s">
        <v>4</v>
      </c>
      <c r="D6" s="8" t="s">
        <v>5</v>
      </c>
      <c r="E6" s="8" t="s">
        <v>6</v>
      </c>
      <c r="F6" s="2"/>
      <c r="G6" s="2"/>
      <c r="H6" s="2"/>
      <c r="I6" s="2"/>
    </row>
    <row r="7" spans="1:9" ht="16.7" customHeight="1" x14ac:dyDescent="0.2">
      <c r="A7" s="2"/>
      <c r="B7" s="9" t="s">
        <v>7</v>
      </c>
      <c r="C7" s="10">
        <v>118602000</v>
      </c>
      <c r="D7" s="11">
        <v>118025000</v>
      </c>
      <c r="E7" s="12">
        <v>4.8887947468756604E-3</v>
      </c>
      <c r="F7" s="2"/>
      <c r="G7" s="2"/>
      <c r="H7" s="2"/>
      <c r="I7" s="2"/>
    </row>
    <row r="8" spans="1:9" ht="16.7" customHeight="1" x14ac:dyDescent="0.2">
      <c r="A8" s="28"/>
      <c r="B8" s="2" t="s">
        <v>8</v>
      </c>
      <c r="C8" s="13">
        <v>83257000</v>
      </c>
      <c r="D8" s="14">
        <v>81120000</v>
      </c>
      <c r="E8" s="15">
        <v>2.6343688362919102E-2</v>
      </c>
      <c r="F8" s="28"/>
      <c r="G8" s="28"/>
      <c r="H8" s="2"/>
      <c r="I8" s="2"/>
    </row>
    <row r="9" spans="1:9" ht="16.7" customHeight="1" x14ac:dyDescent="0.2">
      <c r="A9" s="28"/>
      <c r="B9" s="2" t="s">
        <v>9</v>
      </c>
      <c r="C9" s="13">
        <v>35345000</v>
      </c>
      <c r="D9" s="14">
        <v>36905000</v>
      </c>
      <c r="E9" s="15">
        <v>-4.2270695027774002E-2</v>
      </c>
      <c r="F9" s="28"/>
      <c r="G9" s="28"/>
      <c r="H9" s="2"/>
      <c r="I9" s="2"/>
    </row>
    <row r="10" spans="1:9" ht="16.7" customHeight="1" x14ac:dyDescent="0.2">
      <c r="A10" s="28"/>
      <c r="B10" s="16" t="s">
        <v>10</v>
      </c>
      <c r="C10" s="17">
        <v>20683000</v>
      </c>
      <c r="D10" s="18">
        <v>22693000</v>
      </c>
      <c r="E10" s="19">
        <v>-8.8573568941964498E-2</v>
      </c>
      <c r="F10" s="28"/>
      <c r="G10" s="28"/>
      <c r="H10" s="2"/>
      <c r="I10" s="2"/>
    </row>
    <row r="11" spans="1:9" ht="16.7" customHeight="1" x14ac:dyDescent="0.2">
      <c r="A11" s="2"/>
      <c r="B11" s="20" t="s">
        <v>11</v>
      </c>
      <c r="C11" s="21">
        <v>139285000</v>
      </c>
      <c r="D11" s="22">
        <v>140718000</v>
      </c>
      <c r="E11" s="23">
        <v>-1.01834875424608E-2</v>
      </c>
      <c r="F11" s="2"/>
      <c r="G11" s="2"/>
      <c r="H11" s="2"/>
      <c r="I11" s="2"/>
    </row>
    <row r="12" spans="1:9" ht="16.7" customHeight="1" x14ac:dyDescent="0.2">
      <c r="A12" s="2"/>
      <c r="B12" s="24" t="s">
        <v>12</v>
      </c>
      <c r="C12" s="25">
        <v>120331000</v>
      </c>
      <c r="D12" s="26">
        <v>120693000</v>
      </c>
      <c r="E12" s="27">
        <v>-2.9993454467119101E-3</v>
      </c>
      <c r="F12" s="2"/>
      <c r="G12" s="2"/>
      <c r="H12" s="2"/>
      <c r="I12" s="2"/>
    </row>
    <row r="13" spans="1:9" ht="16.7" customHeight="1" x14ac:dyDescent="0.2">
      <c r="A13" s="28"/>
      <c r="B13" s="28" t="s">
        <v>13</v>
      </c>
      <c r="C13" s="29">
        <v>0.86391930215026702</v>
      </c>
      <c r="D13" s="30">
        <v>0.85769411162750997</v>
      </c>
      <c r="E13" s="77"/>
      <c r="F13" s="28"/>
      <c r="G13" s="28"/>
      <c r="H13" s="2"/>
      <c r="I13" s="2"/>
    </row>
    <row r="14" spans="1:9" ht="16.7" customHeight="1" x14ac:dyDescent="0.2">
      <c r="A14" s="28"/>
      <c r="B14" s="31" t="s">
        <v>14</v>
      </c>
      <c r="C14" s="17">
        <v>125245000</v>
      </c>
      <c r="D14" s="18">
        <v>118046000</v>
      </c>
      <c r="E14" s="19">
        <v>6.0984700879318197E-2</v>
      </c>
      <c r="F14" s="28"/>
      <c r="G14" s="28"/>
      <c r="H14" s="28"/>
      <c r="I14" s="2"/>
    </row>
    <row r="15" spans="1:9" ht="16.7" customHeight="1" x14ac:dyDescent="0.2">
      <c r="A15" s="2"/>
      <c r="B15" s="24" t="s">
        <v>15</v>
      </c>
      <c r="C15" s="25">
        <v>-4914000</v>
      </c>
      <c r="D15" s="26">
        <v>2647000</v>
      </c>
      <c r="E15" s="78"/>
      <c r="F15" s="2"/>
      <c r="G15" s="2"/>
      <c r="H15" s="2"/>
      <c r="I15" s="2"/>
    </row>
    <row r="16" spans="1:9" ht="16.7" customHeight="1" x14ac:dyDescent="0.2">
      <c r="A16" s="2"/>
      <c r="B16" s="32" t="s">
        <v>16</v>
      </c>
      <c r="C16" s="33">
        <v>-3.52801809240047E-2</v>
      </c>
      <c r="D16" s="34">
        <v>1.8810670987364799E-2</v>
      </c>
      <c r="E16" s="79"/>
      <c r="F16" s="2"/>
      <c r="G16" s="2"/>
      <c r="H16" s="2"/>
      <c r="I16" s="2"/>
    </row>
    <row r="17" spans="1:9" ht="16.7" customHeight="1" x14ac:dyDescent="0.2">
      <c r="A17" s="2"/>
      <c r="B17" s="35" t="s">
        <v>17</v>
      </c>
      <c r="C17" s="36">
        <v>-4868000</v>
      </c>
      <c r="D17" s="37">
        <v>2973000</v>
      </c>
      <c r="E17" s="80"/>
      <c r="F17" s="2"/>
      <c r="G17" s="2"/>
      <c r="H17" s="2"/>
      <c r="I17" s="2"/>
    </row>
    <row r="18" spans="1:9" ht="16.7" customHeight="1" x14ac:dyDescent="0.2">
      <c r="A18" s="2"/>
      <c r="B18" s="24" t="s">
        <v>18</v>
      </c>
      <c r="C18" s="25">
        <v>-9416000</v>
      </c>
      <c r="D18" s="26">
        <v>10479703</v>
      </c>
      <c r="E18" s="78"/>
      <c r="F18" s="2"/>
      <c r="G18" s="2"/>
      <c r="H18" s="2"/>
      <c r="I18" s="2"/>
    </row>
    <row r="19" spans="1:9" ht="16.7" customHeight="1" x14ac:dyDescent="0.2">
      <c r="A19" s="28"/>
      <c r="B19" s="38" t="s">
        <v>19</v>
      </c>
      <c r="C19" s="39">
        <v>-6.7602397961015206E-2</v>
      </c>
      <c r="D19" s="40">
        <v>7.4473080913600206E-2</v>
      </c>
      <c r="E19" s="81"/>
      <c r="F19" s="28"/>
      <c r="G19" s="28"/>
      <c r="H19" s="2"/>
      <c r="I19" s="2"/>
    </row>
    <row r="20" spans="1:9" ht="27.4" customHeight="1" x14ac:dyDescent="0.2">
      <c r="A20" s="2"/>
      <c r="B20" s="41" t="s">
        <v>20</v>
      </c>
      <c r="C20" s="82"/>
      <c r="D20" s="82"/>
      <c r="E20" s="82"/>
      <c r="F20" s="2"/>
      <c r="G20" s="2"/>
      <c r="H20" s="2"/>
      <c r="I20" s="2"/>
    </row>
    <row r="21" spans="1:9" ht="16.7" customHeight="1" x14ac:dyDescent="0.2">
      <c r="A21" s="2"/>
      <c r="B21" s="83"/>
      <c r="F21" s="2"/>
      <c r="G21" s="2"/>
      <c r="H21" s="2"/>
      <c r="I21" s="2"/>
    </row>
    <row r="22" spans="1:9" ht="16.7" customHeight="1" x14ac:dyDescent="0.2">
      <c r="A22" s="2"/>
      <c r="B22" s="6" t="s">
        <v>21</v>
      </c>
      <c r="C22" s="7" t="s">
        <v>4</v>
      </c>
      <c r="D22" s="8" t="s">
        <v>5</v>
      </c>
      <c r="E22" s="8" t="s">
        <v>6</v>
      </c>
      <c r="F22" s="2"/>
      <c r="G22" s="2"/>
      <c r="H22" s="2"/>
      <c r="I22" s="2"/>
    </row>
    <row r="23" spans="1:9" ht="16.7" customHeight="1" x14ac:dyDescent="0.2">
      <c r="A23" s="2"/>
      <c r="B23" s="42" t="s">
        <v>22</v>
      </c>
      <c r="C23" s="10">
        <v>83257000</v>
      </c>
      <c r="D23" s="11">
        <v>81120000</v>
      </c>
      <c r="E23" s="43">
        <v>2.6343688362919102E-2</v>
      </c>
      <c r="F23" s="2"/>
      <c r="G23" s="2"/>
      <c r="H23" s="2"/>
      <c r="I23" s="2"/>
    </row>
    <row r="24" spans="1:9" ht="16.7" customHeight="1" x14ac:dyDescent="0.2">
      <c r="A24" s="2"/>
      <c r="B24" s="44" t="s">
        <v>23</v>
      </c>
      <c r="C24" s="45">
        <v>-4237000</v>
      </c>
      <c r="D24" s="46">
        <v>2530000</v>
      </c>
      <c r="F24" s="2"/>
      <c r="G24" s="2"/>
      <c r="H24" s="2"/>
      <c r="I24" s="2"/>
    </row>
    <row r="25" spans="1:9" ht="16.7" customHeight="1" x14ac:dyDescent="0.2">
      <c r="A25" s="2"/>
      <c r="B25" s="47" t="s">
        <v>24</v>
      </c>
      <c r="C25" s="48">
        <v>79020000</v>
      </c>
      <c r="D25" s="49">
        <v>83650000</v>
      </c>
      <c r="E25" s="50">
        <v>-5.5349671249252802E-2</v>
      </c>
      <c r="F25" s="2"/>
      <c r="G25" s="2"/>
      <c r="H25" s="2"/>
      <c r="I25" s="2"/>
    </row>
    <row r="26" spans="1:9" ht="16.7" customHeight="1" x14ac:dyDescent="0.2">
      <c r="A26" s="2"/>
      <c r="B26" s="69"/>
      <c r="C26" s="84"/>
      <c r="D26" s="84"/>
      <c r="E26" s="84"/>
      <c r="F26" s="2"/>
      <c r="G26" s="2"/>
      <c r="H26" s="2"/>
      <c r="I26" s="2"/>
    </row>
    <row r="27" spans="1:9" ht="15" customHeight="1" x14ac:dyDescent="0.2"/>
    <row r="28" spans="1:9" ht="15" customHeight="1" x14ac:dyDescent="0.2">
      <c r="B28" s="5" t="s">
        <v>25</v>
      </c>
      <c r="C28" s="76"/>
      <c r="D28" s="85"/>
    </row>
    <row r="29" spans="1:9" ht="15" customHeight="1" x14ac:dyDescent="0.2">
      <c r="B29" s="6" t="s">
        <v>21</v>
      </c>
      <c r="C29" s="51" t="s">
        <v>4</v>
      </c>
      <c r="D29" s="52" t="s">
        <v>5</v>
      </c>
    </row>
    <row r="30" spans="1:9" ht="15" customHeight="1" x14ac:dyDescent="0.2">
      <c r="B30" s="53" t="s">
        <v>26</v>
      </c>
      <c r="C30" s="220">
        <f>'4. Cons Stat of CF'!H6</f>
        <v>-4914000</v>
      </c>
      <c r="D30" s="54">
        <f>'4. Cons Stat of CF'!D6</f>
        <v>2647000</v>
      </c>
    </row>
    <row r="31" spans="1:9" ht="15" customHeight="1" x14ac:dyDescent="0.2">
      <c r="B31" s="55" t="s">
        <v>27</v>
      </c>
      <c r="C31" s="56">
        <f>'4. Cons Stat of CF'!H8</f>
        <v>8905000</v>
      </c>
      <c r="D31" s="57">
        <f>'4. Cons Stat of CF'!D8</f>
        <v>12508000</v>
      </c>
    </row>
    <row r="32" spans="1:9" ht="15" customHeight="1" x14ac:dyDescent="0.2">
      <c r="B32" s="2" t="s">
        <v>28</v>
      </c>
      <c r="C32" s="58">
        <f>'4. Cons Stat of CF'!H10</f>
        <v>2786000</v>
      </c>
      <c r="D32" s="14">
        <f>'4. Cons Stat of CF'!D10</f>
        <v>2608000</v>
      </c>
    </row>
    <row r="33" spans="2:7" ht="15" customHeight="1" x14ac:dyDescent="0.2">
      <c r="B33" s="2" t="s">
        <v>29</v>
      </c>
      <c r="C33" s="58">
        <f>SUM('4. Cons Stat of CF'!H7,'4. Cons Stat of CF'!H9,'4. Cons Stat of CF'!H11)</f>
        <v>512000</v>
      </c>
      <c r="D33" s="14">
        <f>SUM('4. Cons Stat of CF'!D7,'4. Cons Stat of CF'!D9,'4. Cons Stat of CF'!D11)</f>
        <v>-624000</v>
      </c>
    </row>
    <row r="34" spans="2:7" ht="15" customHeight="1" x14ac:dyDescent="0.2">
      <c r="B34" s="2" t="s">
        <v>30</v>
      </c>
      <c r="C34" s="58">
        <f>SUM('4. Cons Stat of CF'!H13:H15)-C35</f>
        <v>-24758000</v>
      </c>
      <c r="D34" s="14">
        <f>SUM('4. Cons Stat of CF'!D13:D15)-D35</f>
        <v>-11005000</v>
      </c>
    </row>
    <row r="35" spans="2:7" ht="15" customHeight="1" x14ac:dyDescent="0.2">
      <c r="B35" s="2" t="s">
        <v>31</v>
      </c>
      <c r="C35" s="58">
        <f>'3. Cons Balance Sheet'!I51-'3. Cons Balance Sheet'!H51</f>
        <v>8945000</v>
      </c>
      <c r="D35" s="14">
        <f>'3. Cons Balance Sheet'!E51-'3. Cons Balance Sheet'!D51</f>
        <v>3152000</v>
      </c>
    </row>
    <row r="36" spans="2:7" ht="15" customHeight="1" x14ac:dyDescent="0.2">
      <c r="B36" s="2" t="s">
        <v>32</v>
      </c>
      <c r="C36" s="58">
        <f>'5. Operational performance'!H36</f>
        <v>-41000</v>
      </c>
      <c r="D36" s="14">
        <f>'5. Operational performance'!D36</f>
        <v>-1478000</v>
      </c>
    </row>
    <row r="37" spans="2:7" ht="15" customHeight="1" x14ac:dyDescent="0.2">
      <c r="B37" s="16" t="s">
        <v>33</v>
      </c>
      <c r="C37" s="59">
        <f>'4. Cons Stat of CF'!H48+'4. Cons Stat of CF'!H49</f>
        <v>-851000</v>
      </c>
      <c r="D37" s="18">
        <f>'4. Cons Stat of CF'!D48+'4. Cons Stat of CF'!D49</f>
        <v>-1371000</v>
      </c>
    </row>
    <row r="38" spans="2:7" ht="15" customHeight="1" x14ac:dyDescent="0.2">
      <c r="B38" s="60" t="s">
        <v>34</v>
      </c>
      <c r="C38" s="61">
        <f>SUM(C30:C37)</f>
        <v>-9416000</v>
      </c>
      <c r="D38" s="62">
        <f>SUM(D30:D37)</f>
        <v>6437000</v>
      </c>
    </row>
    <row r="39" spans="2:7" ht="15" customHeight="1" x14ac:dyDescent="0.2">
      <c r="B39" s="63"/>
      <c r="C39" s="64"/>
      <c r="D39" s="63"/>
      <c r="F39" s="65"/>
      <c r="G39" s="65"/>
    </row>
    <row r="40" spans="2:7" ht="15" customHeight="1" x14ac:dyDescent="0.2">
      <c r="B40" s="66" t="s">
        <v>35</v>
      </c>
      <c r="C40" s="58">
        <f>'5. Operational performance'!H44</f>
        <v>-2112000</v>
      </c>
      <c r="D40" s="14">
        <f>'5. Operational performance'!D44</f>
        <v>-3456000</v>
      </c>
    </row>
    <row r="41" spans="2:7" ht="15" customHeight="1" x14ac:dyDescent="0.2">
      <c r="B41" s="66" t="s">
        <v>36</v>
      </c>
      <c r="C41" s="58">
        <f>'5. Operational performance'!H45</f>
        <v>-19920000</v>
      </c>
      <c r="D41" s="14">
        <f>'5. Operational performance'!D45</f>
        <v>14965000</v>
      </c>
    </row>
    <row r="42" spans="2:7" ht="15" customHeight="1" x14ac:dyDescent="0.2">
      <c r="B42" s="67" t="s">
        <v>37</v>
      </c>
      <c r="C42" s="68">
        <f>'5. Operational performance'!H47</f>
        <v>111000</v>
      </c>
      <c r="D42" s="46">
        <f>'5. Operational performance'!D47</f>
        <v>-425000</v>
      </c>
    </row>
    <row r="43" spans="2:7" ht="15" customHeight="1" x14ac:dyDescent="0.2">
      <c r="B43" s="47" t="s">
        <v>38</v>
      </c>
      <c r="C43" s="48">
        <f>SUM(C38:C42)</f>
        <v>-31337000</v>
      </c>
      <c r="D43" s="49">
        <f>SUM(D38:D42)</f>
        <v>17521000</v>
      </c>
    </row>
    <row r="44" spans="2:7" ht="15" customHeight="1" x14ac:dyDescent="0.2">
      <c r="B44" s="86"/>
      <c r="C44" s="87"/>
      <c r="D44" s="87"/>
    </row>
    <row r="45" spans="2:7" ht="15" customHeight="1" x14ac:dyDescent="0.2"/>
    <row r="46" spans="2:7" ht="15" customHeight="1" x14ac:dyDescent="0.2">
      <c r="B46" s="5" t="s">
        <v>39</v>
      </c>
      <c r="C46" s="76"/>
      <c r="D46" s="76"/>
    </row>
    <row r="47" spans="2:7" ht="15" customHeight="1" x14ac:dyDescent="0.2">
      <c r="B47" s="6" t="s">
        <v>21</v>
      </c>
      <c r="C47" s="51">
        <v>45382</v>
      </c>
      <c r="D47" s="52">
        <v>45291</v>
      </c>
    </row>
    <row r="48" spans="2:7" ht="15" customHeight="1" x14ac:dyDescent="0.2">
      <c r="B48" s="69" t="s">
        <v>40</v>
      </c>
      <c r="C48" s="70">
        <v>427554000</v>
      </c>
      <c r="D48" s="11">
        <v>431791000</v>
      </c>
    </row>
    <row r="49" spans="2:6" ht="15" customHeight="1" x14ac:dyDescent="0.2">
      <c r="B49" s="2" t="s">
        <v>41</v>
      </c>
      <c r="C49" s="58">
        <v>21018000</v>
      </c>
      <c r="D49" s="14">
        <v>10250000</v>
      </c>
    </row>
    <row r="50" spans="2:6" ht="15" customHeight="1" x14ac:dyDescent="0.2">
      <c r="B50" s="71" t="s">
        <v>10</v>
      </c>
      <c r="C50" s="59">
        <v>18728000</v>
      </c>
      <c r="D50" s="18">
        <v>19620000</v>
      </c>
    </row>
    <row r="51" spans="2:6" ht="15" customHeight="1" x14ac:dyDescent="0.2">
      <c r="B51" s="24" t="s">
        <v>42</v>
      </c>
      <c r="C51" s="25">
        <v>467300000</v>
      </c>
      <c r="D51" s="26">
        <v>461661000</v>
      </c>
      <c r="F51" s="65"/>
    </row>
    <row r="52" spans="2:6" ht="15" customHeight="1" x14ac:dyDescent="0.2">
      <c r="B52" s="72" t="s">
        <v>43</v>
      </c>
      <c r="C52" s="59">
        <v>25125000</v>
      </c>
      <c r="D52" s="73">
        <v>28431000</v>
      </c>
    </row>
    <row r="53" spans="2:6" ht="15" customHeight="1" x14ac:dyDescent="0.2">
      <c r="B53" s="60" t="s">
        <v>39</v>
      </c>
      <c r="C53" s="61">
        <v>442175000</v>
      </c>
      <c r="D53" s="62">
        <v>433230000</v>
      </c>
      <c r="E53" s="74"/>
    </row>
    <row r="54" spans="2:6" ht="15" customHeight="1" x14ac:dyDescent="0.2">
      <c r="B54" s="86"/>
      <c r="C54" s="87"/>
      <c r="D54" s="87"/>
    </row>
    <row r="55" spans="2:6" ht="15" customHeight="1" x14ac:dyDescent="0.2"/>
    <row r="56" spans="2:6" ht="15" customHeight="1" x14ac:dyDescent="0.2"/>
  </sheetData>
  <pageMargins left="0.75" right="0.75" top="1" bottom="1" header="0.5" footer="0.5"/>
  <customProperties>
    <customPr name="_pios_id" r:id="rId1"/>
  </customProperties>
  <ignoredErrors>
    <ignoredError sqref="C34:D3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1"/>
  <sheetViews>
    <sheetView showGridLines="0" showRuler="0" workbookViewId="0"/>
  </sheetViews>
  <sheetFormatPr defaultColWidth="13.28515625" defaultRowHeight="12.75" x14ac:dyDescent="0.2"/>
  <cols>
    <col min="1" max="1" width="9.28515625" style="222" customWidth="1"/>
    <col min="2" max="2" width="65.5703125" style="222" customWidth="1"/>
    <col min="3" max="6" width="12.42578125" style="222" customWidth="1"/>
    <col min="7" max="8" width="13.28515625" style="222"/>
    <col min="9" max="9" width="1.5703125" style="222" customWidth="1"/>
    <col min="10" max="16384" width="13.28515625" style="222"/>
  </cols>
  <sheetData>
    <row r="1" spans="1:10" ht="14.1" customHeight="1" x14ac:dyDescent="0.2">
      <c r="A1" s="2"/>
      <c r="B1" s="2"/>
      <c r="C1" s="2"/>
      <c r="D1" s="2"/>
      <c r="E1" s="2"/>
    </row>
    <row r="2" spans="1:10" ht="23.25" customHeight="1" x14ac:dyDescent="0.3">
      <c r="A2" s="2"/>
      <c r="B2" s="224" t="s">
        <v>44</v>
      </c>
      <c r="C2" s="224"/>
      <c r="D2" s="224"/>
      <c r="E2" s="224"/>
      <c r="F2" s="224"/>
    </row>
    <row r="3" spans="1:10" ht="16.7" customHeight="1" x14ac:dyDescent="0.2">
      <c r="A3" s="2"/>
      <c r="B3" s="4" t="str">
        <f>'1. Key figures table'!$B$3</f>
        <v>First quarter 2024 results</v>
      </c>
      <c r="C3" s="2"/>
      <c r="D3" s="2"/>
      <c r="E3" s="2"/>
    </row>
    <row r="4" spans="1:10" ht="16.7" customHeight="1" x14ac:dyDescent="0.2">
      <c r="A4" s="2"/>
      <c r="B4" s="75"/>
      <c r="C4" s="2"/>
      <c r="D4" s="2"/>
      <c r="E4" s="2"/>
    </row>
    <row r="5" spans="1:10" ht="16.7" customHeight="1" thickBot="1" x14ac:dyDescent="0.25">
      <c r="A5" s="2"/>
      <c r="B5" s="76"/>
      <c r="C5" s="76"/>
      <c r="D5" s="76"/>
      <c r="E5" s="76"/>
    </row>
    <row r="6" spans="1:10" ht="16.7" customHeight="1" thickBot="1" x14ac:dyDescent="0.25">
      <c r="A6" s="2"/>
      <c r="B6" s="6" t="s">
        <v>21</v>
      </c>
      <c r="C6" s="8" t="s">
        <v>45</v>
      </c>
      <c r="D6" s="8" t="s">
        <v>5</v>
      </c>
      <c r="E6" s="8" t="s">
        <v>46</v>
      </c>
      <c r="F6" s="8" t="s">
        <v>47</v>
      </c>
      <c r="G6" s="8" t="s">
        <v>48</v>
      </c>
      <c r="H6" s="88" t="s">
        <v>4</v>
      </c>
    </row>
    <row r="7" spans="1:10" ht="16.7" customHeight="1" x14ac:dyDescent="0.2">
      <c r="A7" s="2"/>
      <c r="B7" s="89" t="s">
        <v>40</v>
      </c>
      <c r="C7" s="90">
        <v>77070000</v>
      </c>
      <c r="D7" s="11">
        <v>81120000</v>
      </c>
      <c r="E7" s="11">
        <v>90898000</v>
      </c>
      <c r="F7" s="11">
        <v>82476000</v>
      </c>
      <c r="G7" s="11">
        <v>87806000</v>
      </c>
      <c r="H7" s="91">
        <v>83257000</v>
      </c>
    </row>
    <row r="8" spans="1:10" ht="16.7" customHeight="1" x14ac:dyDescent="0.2">
      <c r="A8" s="2"/>
      <c r="B8" s="92" t="s">
        <v>41</v>
      </c>
      <c r="C8" s="93">
        <v>40453000</v>
      </c>
      <c r="D8" s="94">
        <v>36905000</v>
      </c>
      <c r="E8" s="94">
        <v>37296000</v>
      </c>
      <c r="F8" s="94">
        <v>36760000</v>
      </c>
      <c r="G8" s="94">
        <v>37403000</v>
      </c>
      <c r="H8" s="95">
        <v>35345000</v>
      </c>
    </row>
    <row r="9" spans="1:10" ht="16.7" customHeight="1" x14ac:dyDescent="0.2">
      <c r="A9" s="2"/>
      <c r="B9" s="96" t="s">
        <v>7</v>
      </c>
      <c r="C9" s="97">
        <v>117523000</v>
      </c>
      <c r="D9" s="98">
        <v>118025000</v>
      </c>
      <c r="E9" s="98">
        <v>128194000</v>
      </c>
      <c r="F9" s="98">
        <v>119236000</v>
      </c>
      <c r="G9" s="98">
        <v>125209000</v>
      </c>
      <c r="H9" s="99">
        <v>118602000</v>
      </c>
    </row>
    <row r="10" spans="1:10" ht="16.7" customHeight="1" x14ac:dyDescent="0.2">
      <c r="A10" s="2"/>
      <c r="B10" s="71" t="s">
        <v>10</v>
      </c>
      <c r="C10" s="100">
        <v>21490000</v>
      </c>
      <c r="D10" s="18">
        <v>22693000</v>
      </c>
      <c r="E10" s="18">
        <v>28355000</v>
      </c>
      <c r="F10" s="18">
        <v>24878000</v>
      </c>
      <c r="G10" s="18">
        <v>18170000</v>
      </c>
      <c r="H10" s="101">
        <v>20683000</v>
      </c>
    </row>
    <row r="11" spans="1:10" ht="16.7" customHeight="1" x14ac:dyDescent="0.2">
      <c r="A11" s="2"/>
      <c r="B11" s="24" t="s">
        <v>11</v>
      </c>
      <c r="C11" s="102">
        <v>139013000</v>
      </c>
      <c r="D11" s="26">
        <v>140718000</v>
      </c>
      <c r="E11" s="26">
        <v>156549000</v>
      </c>
      <c r="F11" s="26">
        <v>144114000</v>
      </c>
      <c r="G11" s="26">
        <v>143379000</v>
      </c>
      <c r="H11" s="103">
        <v>139285000</v>
      </c>
    </row>
    <row r="12" spans="1:10" ht="16.7" customHeight="1" x14ac:dyDescent="0.2">
      <c r="A12" s="2"/>
      <c r="B12" s="71" t="s">
        <v>49</v>
      </c>
      <c r="C12" s="100">
        <v>18100000</v>
      </c>
      <c r="D12" s="18">
        <v>20025000</v>
      </c>
      <c r="E12" s="18">
        <v>27281000</v>
      </c>
      <c r="F12" s="18">
        <v>25175000</v>
      </c>
      <c r="G12" s="18">
        <v>16511000</v>
      </c>
      <c r="H12" s="101">
        <v>18954000</v>
      </c>
    </row>
    <row r="13" spans="1:10" ht="16.7" customHeight="1" x14ac:dyDescent="0.2">
      <c r="A13" s="2"/>
      <c r="B13" s="24" t="s">
        <v>12</v>
      </c>
      <c r="C13" s="26">
        <v>120913000</v>
      </c>
      <c r="D13" s="26">
        <v>120693000</v>
      </c>
      <c r="E13" s="26">
        <v>129268000</v>
      </c>
      <c r="F13" s="26">
        <v>118939000</v>
      </c>
      <c r="G13" s="26">
        <v>126868000</v>
      </c>
      <c r="H13" s="103">
        <v>120331000</v>
      </c>
    </row>
    <row r="14" spans="1:10" ht="16.7" customHeight="1" x14ac:dyDescent="0.2">
      <c r="A14" s="2"/>
      <c r="B14" s="104" t="s">
        <v>13</v>
      </c>
      <c r="C14" s="105">
        <v>0.869796349981656</v>
      </c>
      <c r="D14" s="105">
        <v>0.85769411162750997</v>
      </c>
      <c r="E14" s="105">
        <v>0.82573507336361096</v>
      </c>
      <c r="F14" s="105">
        <v>0.82531190585231096</v>
      </c>
      <c r="G14" s="105">
        <v>0.88484366608778098</v>
      </c>
      <c r="H14" s="106">
        <v>0.86391930215026702</v>
      </c>
      <c r="J14" s="1"/>
    </row>
    <row r="15" spans="1:10" ht="16.7" customHeight="1" x14ac:dyDescent="0.2">
      <c r="A15" s="2"/>
      <c r="B15" s="126"/>
      <c r="C15" s="127"/>
      <c r="D15" s="127"/>
      <c r="E15" s="127"/>
      <c r="F15" s="127"/>
      <c r="G15" s="127"/>
      <c r="H15" s="128"/>
    </row>
    <row r="16" spans="1:10" ht="16.7" customHeight="1" x14ac:dyDescent="0.2">
      <c r="A16" s="2"/>
      <c r="B16" s="107" t="s">
        <v>50</v>
      </c>
      <c r="C16" s="14">
        <v>43736000</v>
      </c>
      <c r="D16" s="14">
        <v>42180000</v>
      </c>
      <c r="E16" s="14">
        <v>45798000</v>
      </c>
      <c r="F16" s="14">
        <v>43661000</v>
      </c>
      <c r="G16" s="14">
        <v>42957000</v>
      </c>
      <c r="H16" s="108">
        <v>43018000</v>
      </c>
    </row>
    <row r="17" spans="1:9" ht="16.7" customHeight="1" x14ac:dyDescent="0.2">
      <c r="A17" s="2"/>
      <c r="B17" s="107" t="s">
        <v>51</v>
      </c>
      <c r="C17" s="14">
        <v>42713000</v>
      </c>
      <c r="D17" s="14">
        <v>42461000</v>
      </c>
      <c r="E17" s="14">
        <v>49410000</v>
      </c>
      <c r="F17" s="14">
        <v>47263000</v>
      </c>
      <c r="G17" s="14">
        <v>45485000</v>
      </c>
      <c r="H17" s="108">
        <v>45908000</v>
      </c>
    </row>
    <row r="18" spans="1:9" ht="16.7" customHeight="1" x14ac:dyDescent="0.2">
      <c r="A18" s="2"/>
      <c r="B18" s="107" t="s">
        <v>52</v>
      </c>
      <c r="C18" s="14">
        <v>14202000</v>
      </c>
      <c r="D18" s="14">
        <v>12982000</v>
      </c>
      <c r="E18" s="14">
        <v>14158000</v>
      </c>
      <c r="F18" s="14">
        <v>14180000</v>
      </c>
      <c r="G18" s="14">
        <v>15760000</v>
      </c>
      <c r="H18" s="108">
        <v>13642000</v>
      </c>
    </row>
    <row r="19" spans="1:9" ht="16.7" customHeight="1" x14ac:dyDescent="0.2">
      <c r="A19" s="2"/>
      <c r="B19" s="107" t="s">
        <v>53</v>
      </c>
      <c r="C19" s="14">
        <v>24791000</v>
      </c>
      <c r="D19" s="14">
        <v>20423000</v>
      </c>
      <c r="E19" s="14">
        <v>23459000</v>
      </c>
      <c r="F19" s="14">
        <v>22573000</v>
      </c>
      <c r="G19" s="14">
        <v>33026000</v>
      </c>
      <c r="H19" s="108">
        <v>22677000</v>
      </c>
    </row>
    <row r="20" spans="1:9" ht="16.7" customHeight="1" x14ac:dyDescent="0.2">
      <c r="A20" s="2"/>
      <c r="B20" s="109" t="s">
        <v>54</v>
      </c>
      <c r="C20" s="110">
        <v>125442000</v>
      </c>
      <c r="D20" s="110">
        <v>118046000</v>
      </c>
      <c r="E20" s="110">
        <v>132825000</v>
      </c>
      <c r="F20" s="110">
        <v>127677000</v>
      </c>
      <c r="G20" s="110">
        <v>137228000</v>
      </c>
      <c r="H20" s="111">
        <v>125245000</v>
      </c>
    </row>
    <row r="21" spans="1:9" ht="16.7" customHeight="1" x14ac:dyDescent="0.2">
      <c r="A21" s="2"/>
      <c r="B21" s="129"/>
      <c r="C21" s="130"/>
      <c r="D21" s="130"/>
      <c r="E21" s="130"/>
      <c r="F21" s="130"/>
      <c r="G21" s="130"/>
      <c r="H21" s="131"/>
    </row>
    <row r="22" spans="1:9" ht="16.7" customHeight="1" x14ac:dyDescent="0.2">
      <c r="A22" s="2"/>
      <c r="B22" s="24" t="s">
        <v>55</v>
      </c>
      <c r="C22" s="26">
        <v>-4529000</v>
      </c>
      <c r="D22" s="26">
        <v>2647000</v>
      </c>
      <c r="E22" s="26">
        <v>-3557000</v>
      </c>
      <c r="F22" s="26">
        <v>-8738000</v>
      </c>
      <c r="G22" s="26">
        <v>-10360000</v>
      </c>
      <c r="H22" s="103">
        <v>-4914000</v>
      </c>
    </row>
    <row r="23" spans="1:9" ht="16.7" customHeight="1" x14ac:dyDescent="0.2">
      <c r="A23" s="2"/>
      <c r="B23" s="112" t="s">
        <v>16</v>
      </c>
      <c r="C23" s="30">
        <v>-3.2579686791882799E-2</v>
      </c>
      <c r="D23" s="30">
        <v>1.8810670987364799E-2</v>
      </c>
      <c r="E23" s="30">
        <v>-2.2721320481127301E-2</v>
      </c>
      <c r="F23" s="30">
        <v>-6.0632554783019002E-2</v>
      </c>
      <c r="G23" s="30">
        <v>-7.2256048654266006E-2</v>
      </c>
      <c r="H23" s="113">
        <v>-3.52801809240047E-2</v>
      </c>
    </row>
    <row r="24" spans="1:9" ht="16.7" customHeight="1" x14ac:dyDescent="0.2">
      <c r="A24" s="2"/>
      <c r="B24" s="112"/>
      <c r="C24" s="77"/>
      <c r="D24" s="77"/>
      <c r="E24" s="77"/>
      <c r="F24" s="77"/>
      <c r="G24" s="77"/>
      <c r="H24" s="132"/>
    </row>
    <row r="25" spans="1:9" ht="16.7" customHeight="1" x14ac:dyDescent="0.2">
      <c r="A25" s="2"/>
      <c r="B25" s="71" t="s">
        <v>56</v>
      </c>
      <c r="C25" s="100">
        <v>-889000</v>
      </c>
      <c r="D25" s="18">
        <v>1598000</v>
      </c>
      <c r="E25" s="18">
        <v>699000</v>
      </c>
      <c r="F25" s="18">
        <v>3371000</v>
      </c>
      <c r="G25" s="18">
        <v>332000</v>
      </c>
      <c r="H25" s="101">
        <v>2843000</v>
      </c>
    </row>
    <row r="26" spans="1:9" ht="16.7" customHeight="1" x14ac:dyDescent="0.2">
      <c r="A26" s="2"/>
      <c r="B26" s="24" t="s">
        <v>57</v>
      </c>
      <c r="C26" s="26">
        <v>-5418000</v>
      </c>
      <c r="D26" s="26">
        <v>4245000</v>
      </c>
      <c r="E26" s="26">
        <v>-2858000</v>
      </c>
      <c r="F26" s="26">
        <v>-5367000</v>
      </c>
      <c r="G26" s="26">
        <v>-10028000</v>
      </c>
      <c r="H26" s="103">
        <v>-2071000</v>
      </c>
    </row>
    <row r="27" spans="1:9" ht="16.7" customHeight="1" x14ac:dyDescent="0.2">
      <c r="A27" s="2"/>
      <c r="B27" s="133"/>
      <c r="H27" s="134"/>
    </row>
    <row r="28" spans="1:9" ht="16.7" customHeight="1" x14ac:dyDescent="0.2">
      <c r="A28" s="2"/>
      <c r="B28" s="71" t="s">
        <v>58</v>
      </c>
      <c r="C28" s="100">
        <v>-3367000</v>
      </c>
      <c r="D28" s="18">
        <v>-1272000</v>
      </c>
      <c r="E28" s="18">
        <v>-1597000</v>
      </c>
      <c r="F28" s="18">
        <v>-2523000</v>
      </c>
      <c r="G28" s="18">
        <v>-1608000</v>
      </c>
      <c r="H28" s="101">
        <v>-2797000</v>
      </c>
    </row>
    <row r="29" spans="1:9" ht="16.7" customHeight="1" thickBot="1" x14ac:dyDescent="0.25">
      <c r="A29" s="2"/>
      <c r="B29" s="208" t="s">
        <v>59</v>
      </c>
      <c r="C29" s="62">
        <v>-8785000</v>
      </c>
      <c r="D29" s="62">
        <v>2973000</v>
      </c>
      <c r="E29" s="62">
        <v>-4455000</v>
      </c>
      <c r="F29" s="62">
        <v>-7890000</v>
      </c>
      <c r="G29" s="62">
        <v>-11636000</v>
      </c>
      <c r="H29" s="114">
        <v>-4868000</v>
      </c>
      <c r="I29" s="135"/>
    </row>
    <row r="30" spans="1:9" ht="16.7" customHeight="1" x14ac:dyDescent="0.2">
      <c r="A30" s="2"/>
      <c r="B30" s="225" t="s">
        <v>60</v>
      </c>
      <c r="C30" s="225"/>
      <c r="D30" s="225"/>
      <c r="E30" s="225"/>
      <c r="F30" s="225"/>
      <c r="G30" s="225"/>
      <c r="H30" s="225"/>
    </row>
    <row r="31" spans="1:9" ht="16.7" customHeight="1" x14ac:dyDescent="0.2">
      <c r="A31" s="2"/>
      <c r="B31" s="75"/>
    </row>
    <row r="32" spans="1:9" ht="16.7" customHeight="1" x14ac:dyDescent="0.2">
      <c r="A32" s="2"/>
      <c r="B32" s="115" t="s">
        <v>61</v>
      </c>
    </row>
    <row r="33" spans="1:8" ht="16.7" customHeight="1" x14ac:dyDescent="0.2">
      <c r="A33" s="2"/>
      <c r="B33" s="116" t="s">
        <v>62</v>
      </c>
      <c r="C33" s="117">
        <v>128370000</v>
      </c>
      <c r="D33" s="117">
        <v>128450000</v>
      </c>
      <c r="E33" s="117">
        <v>128970000</v>
      </c>
      <c r="F33" s="117">
        <v>129331000</v>
      </c>
      <c r="G33" s="117">
        <v>128568000</v>
      </c>
      <c r="H33" s="118">
        <v>128233000</v>
      </c>
    </row>
    <row r="34" spans="1:8" ht="16.7" customHeight="1" thickBot="1" x14ac:dyDescent="0.25">
      <c r="A34" s="2"/>
      <c r="B34" s="119" t="s">
        <v>63</v>
      </c>
      <c r="C34" s="120">
        <v>130314000</v>
      </c>
      <c r="D34" s="120">
        <v>130898000</v>
      </c>
      <c r="E34" s="120">
        <v>131981000</v>
      </c>
      <c r="F34" s="120">
        <v>132640000</v>
      </c>
      <c r="G34" s="120">
        <v>131127000</v>
      </c>
      <c r="H34" s="121">
        <v>131463000</v>
      </c>
    </row>
    <row r="35" spans="1:8" ht="16.7" customHeight="1" x14ac:dyDescent="0.2">
      <c r="A35" s="2"/>
      <c r="B35" s="69"/>
      <c r="C35" s="84"/>
      <c r="D35" s="84"/>
      <c r="E35" s="84"/>
      <c r="F35" s="84"/>
      <c r="G35" s="84"/>
      <c r="H35" s="84"/>
    </row>
    <row r="36" spans="1:8" ht="16.7" customHeight="1" x14ac:dyDescent="0.2">
      <c r="A36" s="2"/>
      <c r="B36" s="115" t="s">
        <v>64</v>
      </c>
    </row>
    <row r="37" spans="1:8" ht="16.7" customHeight="1" x14ac:dyDescent="0.2">
      <c r="A37" s="2"/>
      <c r="B37" s="116" t="s">
        <v>62</v>
      </c>
      <c r="C37" s="122">
        <v>-6.8435227167562201E-2</v>
      </c>
      <c r="D37" s="122">
        <v>2.3145244936714899E-2</v>
      </c>
      <c r="E37" s="122">
        <v>-3.4542975881636802E-2</v>
      </c>
      <c r="F37" s="122">
        <v>-6.1006297721093901E-2</v>
      </c>
      <c r="G37" s="122">
        <v>-9.0504656797490105E-2</v>
      </c>
      <c r="H37" s="123">
        <v>-3.7962039566879303E-2</v>
      </c>
    </row>
    <row r="38" spans="1:8" ht="16.7" customHeight="1" thickBot="1" x14ac:dyDescent="0.25">
      <c r="A38" s="2"/>
      <c r="B38" s="119" t="s">
        <v>65</v>
      </c>
      <c r="C38" s="124">
        <v>-6.8435227167562201E-2</v>
      </c>
      <c r="D38" s="124">
        <v>2.2712313144814301E-2</v>
      </c>
      <c r="E38" s="124">
        <v>-3.4542975881636802E-2</v>
      </c>
      <c r="F38" s="124">
        <v>-6.1006297721093901E-2</v>
      </c>
      <c r="G38" s="124">
        <v>-9.0504656797490105E-2</v>
      </c>
      <c r="H38" s="125">
        <v>-3.7962039566879303E-2</v>
      </c>
    </row>
    <row r="39" spans="1:8" ht="16.7" customHeight="1" x14ac:dyDescent="0.2">
      <c r="A39" s="2"/>
      <c r="B39" s="226" t="s">
        <v>66</v>
      </c>
      <c r="C39" s="226"/>
      <c r="D39" s="226"/>
      <c r="E39" s="226"/>
      <c r="F39" s="226"/>
      <c r="G39" s="226"/>
      <c r="H39" s="226"/>
    </row>
    <row r="40" spans="1:8" ht="16.7" customHeight="1" x14ac:dyDescent="0.2">
      <c r="A40" s="2"/>
      <c r="B40" s="225"/>
      <c r="C40" s="225"/>
      <c r="D40" s="225"/>
      <c r="E40" s="225"/>
      <c r="F40" s="225"/>
      <c r="G40" s="225"/>
      <c r="H40" s="225"/>
    </row>
    <row r="41" spans="1:8" ht="16.7" customHeight="1" x14ac:dyDescent="0.2">
      <c r="A41" s="2"/>
      <c r="C41" s="2"/>
      <c r="D41" s="2"/>
      <c r="E41" s="2"/>
      <c r="F41" s="2"/>
      <c r="G41" s="2"/>
      <c r="H41" s="2"/>
    </row>
  </sheetData>
  <mergeCells count="3">
    <mergeCell ref="B2:F2"/>
    <mergeCell ref="B30:H30"/>
    <mergeCell ref="B39:H40"/>
  </mergeCells>
  <pageMargins left="0.75" right="0.75" top="1" bottom="1" header="0.5" footer="0.5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7"/>
  <sheetViews>
    <sheetView showGridLines="0" showRuler="0" workbookViewId="0"/>
  </sheetViews>
  <sheetFormatPr defaultColWidth="13.28515625" defaultRowHeight="12.75" x14ac:dyDescent="0.2"/>
  <cols>
    <col min="1" max="1" width="9.28515625" style="222" customWidth="1"/>
    <col min="2" max="2" width="47.7109375" style="222" customWidth="1"/>
    <col min="3" max="9" width="10.28515625" style="222" customWidth="1"/>
    <col min="10" max="16384" width="13.28515625" style="222"/>
  </cols>
  <sheetData>
    <row r="1" spans="1:9" ht="14.1" customHeight="1" x14ac:dyDescent="0.2">
      <c r="A1" s="2"/>
      <c r="B1" s="2"/>
      <c r="C1" s="2"/>
      <c r="D1" s="2"/>
      <c r="E1" s="2"/>
      <c r="F1" s="2"/>
    </row>
    <row r="2" spans="1:9" ht="23.25" customHeight="1" x14ac:dyDescent="0.3">
      <c r="A2" s="2"/>
      <c r="B2" s="224" t="s">
        <v>67</v>
      </c>
      <c r="C2" s="224"/>
      <c r="D2" s="224"/>
      <c r="E2" s="224"/>
      <c r="F2" s="2"/>
    </row>
    <row r="3" spans="1:9" ht="16.7" customHeight="1" x14ac:dyDescent="0.2">
      <c r="A3" s="2"/>
      <c r="B3" s="136" t="str">
        <f>'1. Key figures table'!$B$3</f>
        <v>First quarter 2024 results</v>
      </c>
      <c r="C3" s="2"/>
      <c r="D3" s="2"/>
      <c r="E3" s="2"/>
      <c r="F3" s="2"/>
    </row>
    <row r="4" spans="1:9" ht="15" customHeight="1" x14ac:dyDescent="0.2">
      <c r="A4" s="2"/>
      <c r="B4" s="5"/>
      <c r="C4" s="76"/>
      <c r="D4" s="76"/>
      <c r="E4" s="76"/>
      <c r="F4" s="76"/>
    </row>
    <row r="5" spans="1:9" ht="16.7" customHeight="1" x14ac:dyDescent="0.2">
      <c r="A5" s="135"/>
      <c r="B5" s="137" t="s">
        <v>21</v>
      </c>
      <c r="C5" s="52" t="s">
        <v>68</v>
      </c>
      <c r="D5" s="52" t="s">
        <v>69</v>
      </c>
      <c r="E5" s="52" t="s">
        <v>70</v>
      </c>
      <c r="F5" s="52" t="s">
        <v>71</v>
      </c>
      <c r="G5" s="52" t="s">
        <v>72</v>
      </c>
      <c r="H5" s="52" t="s">
        <v>73</v>
      </c>
      <c r="I5" s="138" t="s">
        <v>74</v>
      </c>
    </row>
    <row r="6" spans="1:9" ht="16.7" customHeight="1" x14ac:dyDescent="0.2">
      <c r="A6" s="2"/>
      <c r="B6" s="9" t="s">
        <v>75</v>
      </c>
      <c r="C6" s="11">
        <v>192294000</v>
      </c>
      <c r="D6" s="11">
        <v>192294000</v>
      </c>
      <c r="E6" s="11">
        <v>192294000</v>
      </c>
      <c r="F6" s="11">
        <v>192294000</v>
      </c>
      <c r="G6" s="11">
        <v>192294000</v>
      </c>
      <c r="H6" s="11">
        <v>192294000</v>
      </c>
      <c r="I6" s="91">
        <v>192294000</v>
      </c>
    </row>
    <row r="7" spans="1:9" ht="16.7" customHeight="1" x14ac:dyDescent="0.2">
      <c r="A7" s="2"/>
      <c r="B7" s="139" t="s">
        <v>76</v>
      </c>
      <c r="C7" s="14">
        <v>50147000</v>
      </c>
      <c r="D7" s="14">
        <v>42917000</v>
      </c>
      <c r="E7" s="14">
        <v>36534000</v>
      </c>
      <c r="F7" s="14">
        <v>30427000</v>
      </c>
      <c r="G7" s="14">
        <v>25170000</v>
      </c>
      <c r="H7" s="14">
        <v>20275000</v>
      </c>
      <c r="I7" s="108">
        <v>15828000</v>
      </c>
    </row>
    <row r="8" spans="1:9" ht="16.7" customHeight="1" x14ac:dyDescent="0.2">
      <c r="A8" s="2"/>
      <c r="B8" s="139" t="s">
        <v>77</v>
      </c>
      <c r="C8" s="14">
        <v>23584000</v>
      </c>
      <c r="D8" s="14">
        <v>21645000</v>
      </c>
      <c r="E8" s="14">
        <v>20502000</v>
      </c>
      <c r="F8" s="14">
        <v>21381000</v>
      </c>
      <c r="G8" s="14">
        <v>23829000</v>
      </c>
      <c r="H8" s="14">
        <v>24313000</v>
      </c>
      <c r="I8" s="108">
        <v>23230000</v>
      </c>
    </row>
    <row r="9" spans="1:9" ht="16.7" customHeight="1" x14ac:dyDescent="0.2">
      <c r="A9" s="2"/>
      <c r="B9" s="139" t="s">
        <v>78</v>
      </c>
      <c r="C9" s="14">
        <v>25737000</v>
      </c>
      <c r="D9" s="14">
        <v>35815000</v>
      </c>
      <c r="E9" s="14">
        <v>31795000</v>
      </c>
      <c r="F9" s="14">
        <v>48173000</v>
      </c>
      <c r="G9" s="14">
        <v>46432000</v>
      </c>
      <c r="H9" s="14">
        <v>44624000</v>
      </c>
      <c r="I9" s="108">
        <v>44759000</v>
      </c>
    </row>
    <row r="10" spans="1:9" ht="16.7" customHeight="1" x14ac:dyDescent="0.2">
      <c r="A10" s="2"/>
      <c r="B10" s="139" t="s">
        <v>79</v>
      </c>
      <c r="C10" s="14">
        <v>23097000</v>
      </c>
      <c r="D10" s="14">
        <v>23737000</v>
      </c>
      <c r="E10" s="14">
        <v>26416000</v>
      </c>
      <c r="F10" s="14">
        <v>25269000</v>
      </c>
      <c r="G10" s="14">
        <v>25850000</v>
      </c>
      <c r="H10" s="14">
        <v>24384000</v>
      </c>
      <c r="I10" s="108">
        <v>25419000</v>
      </c>
    </row>
    <row r="11" spans="1:9" ht="16.7" customHeight="1" x14ac:dyDescent="0.2">
      <c r="A11" s="2"/>
      <c r="B11" s="139" t="s">
        <v>80</v>
      </c>
      <c r="C11" s="14">
        <v>14934000</v>
      </c>
      <c r="D11" s="14">
        <v>13814000</v>
      </c>
      <c r="E11" s="14"/>
      <c r="F11" s="14"/>
      <c r="G11" s="14"/>
      <c r="H11" s="14"/>
      <c r="I11" s="108"/>
    </row>
    <row r="12" spans="1:9" ht="16.7" customHeight="1" x14ac:dyDescent="0.2">
      <c r="A12" s="2"/>
      <c r="B12" s="140" t="s">
        <v>81</v>
      </c>
      <c r="C12" s="18">
        <v>3219000</v>
      </c>
      <c r="D12" s="18">
        <v>1158000</v>
      </c>
      <c r="E12" s="18">
        <v>1282000</v>
      </c>
      <c r="F12" s="18">
        <v>1003000</v>
      </c>
      <c r="G12" s="18">
        <v>1007000</v>
      </c>
      <c r="H12" s="18">
        <v>1206000</v>
      </c>
      <c r="I12" s="101">
        <v>1122000</v>
      </c>
    </row>
    <row r="13" spans="1:9" ht="16.7" customHeight="1" x14ac:dyDescent="0.2">
      <c r="A13" s="2"/>
      <c r="B13" s="190" t="s">
        <v>82</v>
      </c>
      <c r="C13" s="26">
        <v>333012000</v>
      </c>
      <c r="D13" s="26">
        <v>331380000</v>
      </c>
      <c r="E13" s="26">
        <v>308823000</v>
      </c>
      <c r="F13" s="26">
        <v>318547000</v>
      </c>
      <c r="G13" s="26">
        <v>314582000</v>
      </c>
      <c r="H13" s="26">
        <v>307096000</v>
      </c>
      <c r="I13" s="103">
        <v>302652000</v>
      </c>
    </row>
    <row r="14" spans="1:9" ht="9.1999999999999993" customHeight="1" x14ac:dyDescent="0.2">
      <c r="A14" s="2"/>
      <c r="C14" s="161"/>
      <c r="D14" s="161"/>
      <c r="E14" s="161"/>
      <c r="F14" s="161"/>
      <c r="G14" s="161"/>
      <c r="H14" s="161"/>
      <c r="I14" s="134"/>
    </row>
    <row r="15" spans="1:9" ht="16.7" customHeight="1" x14ac:dyDescent="0.2">
      <c r="A15" s="2"/>
      <c r="B15" s="139" t="s">
        <v>83</v>
      </c>
      <c r="C15" s="14">
        <v>13653000</v>
      </c>
      <c r="D15" s="14">
        <v>14660000</v>
      </c>
      <c r="E15" s="14">
        <v>14002000</v>
      </c>
      <c r="F15" s="14">
        <v>12550000</v>
      </c>
      <c r="G15" s="14">
        <v>14140000</v>
      </c>
      <c r="H15" s="14">
        <v>14823000</v>
      </c>
      <c r="I15" s="108">
        <v>15105000</v>
      </c>
    </row>
    <row r="16" spans="1:9" ht="16.7" customHeight="1" x14ac:dyDescent="0.2">
      <c r="A16" s="2"/>
      <c r="B16" s="139" t="s">
        <v>84</v>
      </c>
      <c r="C16" s="14">
        <v>75813000</v>
      </c>
      <c r="D16" s="14">
        <v>65743000</v>
      </c>
      <c r="E16" s="14">
        <v>69192000</v>
      </c>
      <c r="F16" s="14">
        <v>76470000</v>
      </c>
      <c r="G16" s="14">
        <v>77096000</v>
      </c>
      <c r="H16" s="14">
        <v>69156000</v>
      </c>
      <c r="I16" s="108">
        <v>73473000</v>
      </c>
    </row>
    <row r="17" spans="1:9" ht="16.7" customHeight="1" x14ac:dyDescent="0.2">
      <c r="A17" s="2"/>
      <c r="B17" s="139" t="s">
        <v>85</v>
      </c>
      <c r="C17" s="14">
        <v>57572000</v>
      </c>
      <c r="D17" s="14">
        <v>48298000</v>
      </c>
      <c r="E17" s="14">
        <v>46177000</v>
      </c>
      <c r="F17" s="14">
        <v>51589000</v>
      </c>
      <c r="G17" s="14">
        <v>47458000</v>
      </c>
      <c r="H17" s="14">
        <v>42778000</v>
      </c>
      <c r="I17" s="108">
        <v>43768000</v>
      </c>
    </row>
    <row r="18" spans="1:9" ht="16.7" customHeight="1" x14ac:dyDescent="0.2">
      <c r="A18" s="2"/>
      <c r="B18" s="139" t="s">
        <v>79</v>
      </c>
      <c r="C18" s="14">
        <v>5232000</v>
      </c>
      <c r="D18" s="14">
        <v>6890000</v>
      </c>
      <c r="E18" s="14">
        <v>6390000</v>
      </c>
      <c r="F18" s="14">
        <v>9363000</v>
      </c>
      <c r="G18" s="14">
        <v>7628000</v>
      </c>
      <c r="H18" s="14">
        <v>10635000</v>
      </c>
      <c r="I18" s="108">
        <v>11392000</v>
      </c>
    </row>
    <row r="19" spans="1:9" ht="16.7" customHeight="1" x14ac:dyDescent="0.2">
      <c r="A19" s="2"/>
      <c r="B19" s="139" t="s">
        <v>86</v>
      </c>
      <c r="C19" s="14">
        <v>20814000</v>
      </c>
      <c r="D19" s="14">
        <v>36803000</v>
      </c>
      <c r="E19" s="14">
        <v>37309000</v>
      </c>
      <c r="F19" s="14">
        <v>33260000</v>
      </c>
      <c r="G19" s="14">
        <v>26117000</v>
      </c>
      <c r="H19" s="14">
        <v>36209000</v>
      </c>
      <c r="I19" s="108">
        <v>40783000</v>
      </c>
    </row>
    <row r="20" spans="1:9" ht="16.7" customHeight="1" x14ac:dyDescent="0.2">
      <c r="A20" s="2"/>
      <c r="B20" s="139" t="s">
        <v>87</v>
      </c>
      <c r="C20" s="14">
        <v>216000000</v>
      </c>
      <c r="D20" s="14">
        <v>171000000</v>
      </c>
      <c r="E20" s="14">
        <v>231753000</v>
      </c>
      <c r="F20" s="14">
        <v>127745000</v>
      </c>
      <c r="G20" s="14">
        <v>235854000</v>
      </c>
      <c r="H20" s="14">
        <v>227662000</v>
      </c>
      <c r="I20" s="108">
        <v>224225000</v>
      </c>
    </row>
    <row r="21" spans="1:9" ht="16.7" customHeight="1" x14ac:dyDescent="0.2">
      <c r="A21" s="2"/>
      <c r="B21" s="141" t="s">
        <v>88</v>
      </c>
      <c r="C21" s="46">
        <v>113808000</v>
      </c>
      <c r="D21" s="46">
        <v>132729000</v>
      </c>
      <c r="E21" s="46">
        <v>89496000</v>
      </c>
      <c r="F21" s="46">
        <v>188314000</v>
      </c>
      <c r="G21" s="46">
        <v>89573000</v>
      </c>
      <c r="H21" s="46">
        <v>87532000</v>
      </c>
      <c r="I21" s="142">
        <v>59632000</v>
      </c>
    </row>
    <row r="22" spans="1:9" ht="16.7" customHeight="1" x14ac:dyDescent="0.2">
      <c r="A22" s="2"/>
      <c r="B22" s="143" t="s">
        <v>89</v>
      </c>
      <c r="C22" s="144">
        <v>502892000</v>
      </c>
      <c r="D22" s="144">
        <v>476123000</v>
      </c>
      <c r="E22" s="144">
        <v>494319000</v>
      </c>
      <c r="F22" s="144">
        <v>499291000</v>
      </c>
      <c r="G22" s="144">
        <v>497866000</v>
      </c>
      <c r="H22" s="144">
        <v>488795000</v>
      </c>
      <c r="I22" s="145">
        <v>468378000</v>
      </c>
    </row>
    <row r="23" spans="1:9" ht="9.1999999999999993" customHeight="1" x14ac:dyDescent="0.2">
      <c r="A23" s="2"/>
      <c r="C23" s="162"/>
      <c r="D23" s="162"/>
      <c r="E23" s="162"/>
      <c r="F23" s="162"/>
      <c r="G23" s="162"/>
      <c r="H23" s="162"/>
      <c r="I23" s="163"/>
    </row>
    <row r="24" spans="1:9" ht="16.7" customHeight="1" x14ac:dyDescent="0.2">
      <c r="A24" s="2"/>
      <c r="B24" s="146" t="s">
        <v>90</v>
      </c>
      <c r="C24" s="62">
        <v>835904000</v>
      </c>
      <c r="D24" s="62">
        <v>807503000</v>
      </c>
      <c r="E24" s="62">
        <v>803142000</v>
      </c>
      <c r="F24" s="62">
        <v>817838000</v>
      </c>
      <c r="G24" s="62">
        <v>812448000</v>
      </c>
      <c r="H24" s="62">
        <v>795891000</v>
      </c>
      <c r="I24" s="114">
        <v>771030000</v>
      </c>
    </row>
    <row r="25" spans="1:9" ht="9.1999999999999993" customHeight="1" x14ac:dyDescent="0.2">
      <c r="A25" s="2"/>
      <c r="B25" s="164"/>
      <c r="C25" s="165"/>
      <c r="D25" s="165"/>
      <c r="E25" s="165"/>
      <c r="F25" s="165"/>
      <c r="G25" s="165"/>
      <c r="H25" s="165"/>
      <c r="I25" s="166"/>
    </row>
    <row r="26" spans="1:9" ht="16.7" customHeight="1" x14ac:dyDescent="0.2">
      <c r="A26" s="2"/>
      <c r="B26" s="147" t="s">
        <v>91</v>
      </c>
      <c r="C26" s="148">
        <v>208491000</v>
      </c>
      <c r="D26" s="148">
        <v>199606000</v>
      </c>
      <c r="E26" s="148">
        <v>206815000</v>
      </c>
      <c r="F26" s="148">
        <v>208014000</v>
      </c>
      <c r="G26" s="148">
        <v>202829000</v>
      </c>
      <c r="H26" s="148">
        <v>181588000</v>
      </c>
      <c r="I26" s="149">
        <v>159654000</v>
      </c>
    </row>
    <row r="27" spans="1:9" ht="9.1999999999999993" customHeight="1" x14ac:dyDescent="0.2">
      <c r="A27" s="2"/>
      <c r="C27" s="161"/>
      <c r="D27" s="161"/>
      <c r="E27" s="161"/>
      <c r="F27" s="161"/>
      <c r="G27" s="161"/>
      <c r="H27" s="161"/>
      <c r="I27" s="134"/>
    </row>
    <row r="28" spans="1:9" ht="16.7" customHeight="1" x14ac:dyDescent="0.2">
      <c r="A28" s="2"/>
      <c r="B28" s="139" t="s">
        <v>92</v>
      </c>
      <c r="C28" s="14">
        <v>15579000</v>
      </c>
      <c r="D28" s="14">
        <v>26654000</v>
      </c>
      <c r="E28" s="14">
        <v>25248000</v>
      </c>
      <c r="F28" s="14">
        <v>41320000</v>
      </c>
      <c r="G28" s="14">
        <v>39956000</v>
      </c>
      <c r="H28" s="14">
        <v>38441000</v>
      </c>
      <c r="I28" s="108">
        <v>39041000</v>
      </c>
    </row>
    <row r="29" spans="1:9" ht="16.7" customHeight="1" x14ac:dyDescent="0.2">
      <c r="A29" s="2"/>
      <c r="B29" s="139" t="s">
        <v>93</v>
      </c>
      <c r="C29" s="14">
        <v>2665000</v>
      </c>
      <c r="D29" s="14">
        <v>2404000</v>
      </c>
      <c r="E29" s="14">
        <v>1281000</v>
      </c>
      <c r="F29" s="14">
        <v>692000</v>
      </c>
      <c r="G29" s="14">
        <v>427000</v>
      </c>
      <c r="H29" s="14">
        <v>1040000</v>
      </c>
      <c r="I29" s="108">
        <v>1403000</v>
      </c>
    </row>
    <row r="30" spans="1:9" ht="16.7" customHeight="1" x14ac:dyDescent="0.2">
      <c r="A30" s="2"/>
      <c r="B30" s="139" t="s">
        <v>94</v>
      </c>
      <c r="C30" s="14">
        <v>26706000</v>
      </c>
      <c r="D30" s="14">
        <v>18237000</v>
      </c>
      <c r="E30" s="14">
        <v>17962000</v>
      </c>
      <c r="F30" s="14">
        <v>18070000</v>
      </c>
      <c r="G30" s="14">
        <v>18107000</v>
      </c>
      <c r="H30" s="14">
        <v>14841000</v>
      </c>
      <c r="I30" s="108">
        <v>15059000</v>
      </c>
    </row>
    <row r="31" spans="1:9" ht="16.7" customHeight="1" x14ac:dyDescent="0.2">
      <c r="A31" s="2"/>
      <c r="B31" s="140" t="s">
        <v>39</v>
      </c>
      <c r="C31" s="18">
        <v>272679000</v>
      </c>
      <c r="D31" s="18">
        <v>263043000</v>
      </c>
      <c r="E31" s="18">
        <v>289885000</v>
      </c>
      <c r="F31" s="18">
        <v>276526000</v>
      </c>
      <c r="G31" s="18">
        <v>278533000</v>
      </c>
      <c r="H31" s="18">
        <v>267059000</v>
      </c>
      <c r="I31" s="101">
        <v>271722000</v>
      </c>
    </row>
    <row r="32" spans="1:9" ht="16.7" customHeight="1" x14ac:dyDescent="0.2">
      <c r="A32" s="2"/>
      <c r="B32" s="150" t="s">
        <v>95</v>
      </c>
      <c r="C32" s="26">
        <v>317629000</v>
      </c>
      <c r="D32" s="26">
        <v>310338000</v>
      </c>
      <c r="E32" s="26">
        <v>334376000</v>
      </c>
      <c r="F32" s="26">
        <v>336608000</v>
      </c>
      <c r="G32" s="26">
        <v>337023000</v>
      </c>
      <c r="H32" s="26">
        <v>321381000</v>
      </c>
      <c r="I32" s="103">
        <v>327225000</v>
      </c>
    </row>
    <row r="33" spans="1:9" ht="9.1999999999999993" customHeight="1" x14ac:dyDescent="0.2">
      <c r="A33" s="2"/>
      <c r="C33" s="161"/>
      <c r="D33" s="161"/>
      <c r="E33" s="161"/>
      <c r="F33" s="161"/>
      <c r="G33" s="161"/>
      <c r="H33" s="161"/>
      <c r="I33" s="134"/>
    </row>
    <row r="34" spans="1:9" ht="16.7" customHeight="1" x14ac:dyDescent="0.2">
      <c r="A34" s="2"/>
      <c r="B34" s="139" t="s">
        <v>96</v>
      </c>
      <c r="C34" s="14">
        <v>11820000</v>
      </c>
      <c r="D34" s="14">
        <v>6102000</v>
      </c>
      <c r="E34" s="14">
        <v>10981000</v>
      </c>
      <c r="F34" s="14">
        <v>16575000</v>
      </c>
      <c r="G34" s="14">
        <v>10471000</v>
      </c>
      <c r="H34" s="14">
        <v>21168000</v>
      </c>
      <c r="I34" s="108">
        <v>17794000</v>
      </c>
    </row>
    <row r="35" spans="1:9" ht="16.7" customHeight="1" x14ac:dyDescent="0.2">
      <c r="A35" s="2"/>
      <c r="B35" s="139" t="s">
        <v>92</v>
      </c>
      <c r="C35" s="14">
        <v>11824000</v>
      </c>
      <c r="D35" s="14">
        <v>11071000</v>
      </c>
      <c r="E35" s="14">
        <v>8649000</v>
      </c>
      <c r="F35" s="14">
        <v>8846000</v>
      </c>
      <c r="G35" s="14">
        <v>8183000</v>
      </c>
      <c r="H35" s="14">
        <v>8272000</v>
      </c>
      <c r="I35" s="108">
        <v>8038000</v>
      </c>
    </row>
    <row r="36" spans="1:9" ht="16.7" customHeight="1" x14ac:dyDescent="0.2">
      <c r="A36" s="2"/>
      <c r="B36" s="139" t="s">
        <v>94</v>
      </c>
      <c r="C36" s="14">
        <v>10937000</v>
      </c>
      <c r="D36" s="14">
        <v>11020000</v>
      </c>
      <c r="E36" s="14">
        <v>7060000</v>
      </c>
      <c r="F36" s="14">
        <v>6558000</v>
      </c>
      <c r="G36" s="14">
        <v>6944000</v>
      </c>
      <c r="H36" s="14">
        <v>10879000</v>
      </c>
      <c r="I36" s="108">
        <v>7283000</v>
      </c>
    </row>
    <row r="37" spans="1:9" ht="16.7" customHeight="1" x14ac:dyDescent="0.2">
      <c r="A37" s="2"/>
      <c r="B37" s="139" t="s">
        <v>39</v>
      </c>
      <c r="C37" s="14">
        <v>171930000</v>
      </c>
      <c r="D37" s="14">
        <v>175607000</v>
      </c>
      <c r="E37" s="14">
        <v>151917000</v>
      </c>
      <c r="F37" s="14">
        <v>161421000</v>
      </c>
      <c r="G37" s="14">
        <v>161375000</v>
      </c>
      <c r="H37" s="14">
        <v>166171000</v>
      </c>
      <c r="I37" s="108">
        <v>170453000</v>
      </c>
    </row>
    <row r="38" spans="1:9" ht="16.7" customHeight="1" x14ac:dyDescent="0.2">
      <c r="A38" s="2"/>
      <c r="B38" s="139" t="s">
        <v>97</v>
      </c>
      <c r="C38" s="14">
        <v>22169000</v>
      </c>
      <c r="D38" s="14">
        <v>18921000</v>
      </c>
      <c r="E38" s="14">
        <v>18644000</v>
      </c>
      <c r="F38" s="14">
        <v>20100000</v>
      </c>
      <c r="G38" s="14">
        <v>19715000</v>
      </c>
      <c r="H38" s="14">
        <v>17078000</v>
      </c>
      <c r="I38" s="108">
        <v>15731000</v>
      </c>
    </row>
    <row r="39" spans="1:9" ht="16.7" customHeight="1" x14ac:dyDescent="0.2">
      <c r="A39" s="2"/>
      <c r="B39" s="139" t="s">
        <v>98</v>
      </c>
      <c r="C39" s="14">
        <v>2180000</v>
      </c>
      <c r="D39" s="14">
        <v>3133000</v>
      </c>
      <c r="E39" s="14">
        <v>2986000</v>
      </c>
      <c r="F39" s="14">
        <v>2406000</v>
      </c>
      <c r="G39" s="14">
        <v>3012000</v>
      </c>
      <c r="H39" s="14">
        <v>1594000</v>
      </c>
      <c r="I39" s="108">
        <v>1812000</v>
      </c>
    </row>
    <row r="40" spans="1:9" ht="16.7" customHeight="1" x14ac:dyDescent="0.2">
      <c r="A40" s="2"/>
      <c r="B40" s="141" t="s">
        <v>99</v>
      </c>
      <c r="C40" s="46">
        <v>78924000</v>
      </c>
      <c r="D40" s="46">
        <v>71705000</v>
      </c>
      <c r="E40" s="46">
        <v>61714000</v>
      </c>
      <c r="F40" s="46">
        <v>57310000</v>
      </c>
      <c r="G40" s="46">
        <v>62896000</v>
      </c>
      <c r="H40" s="46">
        <v>67760000</v>
      </c>
      <c r="I40" s="142">
        <v>63040000</v>
      </c>
    </row>
    <row r="41" spans="1:9" ht="16.7" customHeight="1" x14ac:dyDescent="0.2">
      <c r="A41" s="2"/>
      <c r="B41" s="143" t="s">
        <v>100</v>
      </c>
      <c r="C41" s="144">
        <v>309784000</v>
      </c>
      <c r="D41" s="144">
        <v>297559000</v>
      </c>
      <c r="E41" s="144">
        <v>261951000</v>
      </c>
      <c r="F41" s="144">
        <v>273216000</v>
      </c>
      <c r="G41" s="144">
        <v>272596000</v>
      </c>
      <c r="H41" s="144">
        <v>292922000</v>
      </c>
      <c r="I41" s="145">
        <v>284151000</v>
      </c>
    </row>
    <row r="42" spans="1:9" ht="9.1999999999999993" customHeight="1" x14ac:dyDescent="0.2">
      <c r="A42" s="2"/>
      <c r="C42" s="167"/>
      <c r="D42" s="167"/>
      <c r="E42" s="167"/>
      <c r="F42" s="167"/>
      <c r="G42" s="167"/>
      <c r="H42" s="167"/>
      <c r="I42" s="168"/>
    </row>
    <row r="43" spans="1:9" ht="16.7" customHeight="1" x14ac:dyDescent="0.2">
      <c r="A43" s="2"/>
      <c r="B43" s="151" t="s">
        <v>101</v>
      </c>
      <c r="C43" s="152">
        <v>835904000</v>
      </c>
      <c r="D43" s="152">
        <v>807503000</v>
      </c>
      <c r="E43" s="152">
        <v>803142000</v>
      </c>
      <c r="F43" s="152">
        <v>817838000</v>
      </c>
      <c r="G43" s="152">
        <v>812448000</v>
      </c>
      <c r="H43" s="152">
        <v>795891000</v>
      </c>
      <c r="I43" s="153">
        <v>771030000</v>
      </c>
    </row>
    <row r="44" spans="1:9" ht="16.7" customHeight="1" x14ac:dyDescent="0.2">
      <c r="A44" s="2"/>
      <c r="B44" s="164"/>
      <c r="C44" s="84"/>
      <c r="D44" s="84"/>
      <c r="E44" s="84"/>
      <c r="F44" s="69"/>
      <c r="G44" s="154"/>
      <c r="H44" s="154"/>
      <c r="I44" s="84"/>
    </row>
    <row r="45" spans="1:9" ht="16.7" customHeight="1" x14ac:dyDescent="0.2">
      <c r="A45" s="2"/>
      <c r="F45" s="2"/>
    </row>
    <row r="46" spans="1:9" ht="16.7" customHeight="1" x14ac:dyDescent="0.2">
      <c r="A46" s="2"/>
      <c r="B46" s="211" t="s">
        <v>102</v>
      </c>
      <c r="F46" s="2"/>
    </row>
    <row r="47" spans="1:9" ht="16.7" customHeight="1" x14ac:dyDescent="0.2">
      <c r="A47" s="2"/>
      <c r="B47" s="212" t="s">
        <v>103</v>
      </c>
    </row>
    <row r="48" spans="1:9" ht="16.7" customHeight="1" x14ac:dyDescent="0.2">
      <c r="A48" s="2"/>
      <c r="B48" s="154" t="s">
        <v>40</v>
      </c>
      <c r="C48" s="214">
        <v>410742000</v>
      </c>
      <c r="D48" s="214">
        <v>407497000</v>
      </c>
      <c r="E48" s="214">
        <v>406570000</v>
      </c>
      <c r="F48" s="214">
        <v>406329000</v>
      </c>
      <c r="G48" s="214">
        <v>408609000</v>
      </c>
      <c r="H48" s="214">
        <v>404794000</v>
      </c>
      <c r="I48" s="91">
        <v>405998000</v>
      </c>
    </row>
    <row r="49" spans="1:11" ht="16.7" customHeight="1" x14ac:dyDescent="0.2">
      <c r="A49" s="2"/>
      <c r="B49" s="65" t="s">
        <v>41</v>
      </c>
      <c r="C49" s="204">
        <v>11144000</v>
      </c>
      <c r="D49" s="204">
        <v>10477000</v>
      </c>
      <c r="E49" s="204">
        <v>16199000</v>
      </c>
      <c r="F49" s="204">
        <v>12396000</v>
      </c>
      <c r="G49" s="204">
        <v>10623000</v>
      </c>
      <c r="H49" s="204">
        <v>8816000</v>
      </c>
      <c r="I49" s="108">
        <v>17449000</v>
      </c>
    </row>
    <row r="50" spans="1:11" ht="16.7" customHeight="1" x14ac:dyDescent="0.2">
      <c r="A50" s="2"/>
      <c r="B50" s="215" t="s">
        <v>10</v>
      </c>
      <c r="C50" s="155">
        <v>22723000</v>
      </c>
      <c r="D50" s="155">
        <v>20676000</v>
      </c>
      <c r="E50" s="155">
        <v>19033000</v>
      </c>
      <c r="F50" s="155">
        <v>19222000</v>
      </c>
      <c r="G50" s="155">
        <v>20676000</v>
      </c>
      <c r="H50" s="155">
        <v>19620000</v>
      </c>
      <c r="I50" s="101">
        <v>18728000</v>
      </c>
    </row>
    <row r="51" spans="1:11" ht="16.7" customHeight="1" x14ac:dyDescent="0.2">
      <c r="A51" s="2"/>
      <c r="B51" s="208" t="s">
        <v>104</v>
      </c>
      <c r="C51" s="210">
        <v>444609000</v>
      </c>
      <c r="D51" s="210">
        <v>438650000</v>
      </c>
      <c r="E51" s="210">
        <v>441802000</v>
      </c>
      <c r="F51" s="210">
        <v>437947000</v>
      </c>
      <c r="G51" s="210">
        <v>439908000</v>
      </c>
      <c r="H51" s="210">
        <v>433230000</v>
      </c>
      <c r="I51" s="114">
        <v>442175000</v>
      </c>
      <c r="K51" s="1"/>
    </row>
    <row r="52" spans="1:11" ht="6.6" customHeight="1" x14ac:dyDescent="0.2">
      <c r="A52" s="2"/>
      <c r="B52" s="154"/>
      <c r="C52" s="154"/>
      <c r="D52" s="154"/>
      <c r="E52" s="154"/>
      <c r="F52" s="154"/>
      <c r="G52" s="154"/>
      <c r="H52" s="154"/>
      <c r="I52" s="169"/>
    </row>
    <row r="53" spans="1:11" ht="16.7" customHeight="1" x14ac:dyDescent="0.2">
      <c r="A53" s="2"/>
      <c r="B53" s="65" t="s">
        <v>40</v>
      </c>
      <c r="C53" s="204">
        <v>15470000</v>
      </c>
      <c r="D53" s="204">
        <v>23744000</v>
      </c>
      <c r="E53" s="204">
        <v>27201000</v>
      </c>
      <c r="F53" s="204">
        <v>27039000</v>
      </c>
      <c r="G53" s="204">
        <v>27715000</v>
      </c>
      <c r="H53" s="204">
        <v>26997000</v>
      </c>
      <c r="I53" s="108">
        <v>21556000</v>
      </c>
    </row>
    <row r="54" spans="1:11" ht="16.7" customHeight="1" x14ac:dyDescent="0.2">
      <c r="A54" s="2"/>
      <c r="B54" s="156" t="s">
        <v>41</v>
      </c>
      <c r="C54" s="157">
        <v>3751000</v>
      </c>
      <c r="D54" s="157">
        <v>1166000</v>
      </c>
      <c r="E54" s="157">
        <v>1322000</v>
      </c>
      <c r="F54" s="157">
        <v>1179000</v>
      </c>
      <c r="G54" s="157">
        <v>1675000</v>
      </c>
      <c r="H54" s="157">
        <v>1434000</v>
      </c>
      <c r="I54" s="142">
        <v>3569000</v>
      </c>
      <c r="K54" s="1"/>
    </row>
    <row r="55" spans="1:11" ht="16.7" customHeight="1" x14ac:dyDescent="0.2">
      <c r="B55" s="158" t="s">
        <v>105</v>
      </c>
      <c r="C55" s="159">
        <v>19221000</v>
      </c>
      <c r="D55" s="159">
        <v>24910000</v>
      </c>
      <c r="E55" s="159">
        <v>28523000</v>
      </c>
      <c r="F55" s="159">
        <v>28218000</v>
      </c>
      <c r="G55" s="159">
        <v>29390000</v>
      </c>
      <c r="H55" s="159">
        <v>28431000</v>
      </c>
      <c r="I55" s="145">
        <v>25125000</v>
      </c>
    </row>
    <row r="56" spans="1:11" ht="6.6" customHeight="1" x14ac:dyDescent="0.2">
      <c r="I56" s="134"/>
    </row>
    <row r="57" spans="1:11" ht="16.7" customHeight="1" x14ac:dyDescent="0.2">
      <c r="B57" s="65" t="s">
        <v>40</v>
      </c>
      <c r="C57" s="204">
        <v>426212000</v>
      </c>
      <c r="D57" s="204">
        <v>431241000</v>
      </c>
      <c r="E57" s="204">
        <v>433771000</v>
      </c>
      <c r="F57" s="204">
        <v>433368000</v>
      </c>
      <c r="G57" s="204">
        <v>436324000</v>
      </c>
      <c r="H57" s="204">
        <v>431791000</v>
      </c>
      <c r="I57" s="108">
        <v>427554000</v>
      </c>
    </row>
    <row r="58" spans="1:11" ht="16.7" customHeight="1" x14ac:dyDescent="0.2">
      <c r="B58" s="65" t="s">
        <v>41</v>
      </c>
      <c r="C58" s="204">
        <v>14895000</v>
      </c>
      <c r="D58" s="204">
        <v>11643000</v>
      </c>
      <c r="E58" s="204">
        <v>17521000</v>
      </c>
      <c r="F58" s="204">
        <v>13575000</v>
      </c>
      <c r="G58" s="204">
        <v>12298000</v>
      </c>
      <c r="H58" s="204">
        <v>10250000</v>
      </c>
      <c r="I58" s="108">
        <v>21018000</v>
      </c>
    </row>
    <row r="59" spans="1:11" ht="16.7" customHeight="1" x14ac:dyDescent="0.2">
      <c r="B59" s="215" t="s">
        <v>10</v>
      </c>
      <c r="C59" s="155">
        <v>22723000</v>
      </c>
      <c r="D59" s="155">
        <v>20676000</v>
      </c>
      <c r="E59" s="155">
        <v>19033000</v>
      </c>
      <c r="F59" s="155">
        <v>19222000</v>
      </c>
      <c r="G59" s="155">
        <v>20676000</v>
      </c>
      <c r="H59" s="155">
        <v>19620000</v>
      </c>
      <c r="I59" s="101">
        <v>18728000</v>
      </c>
    </row>
    <row r="60" spans="1:11" ht="16.7" customHeight="1" x14ac:dyDescent="0.2">
      <c r="B60" s="208" t="s">
        <v>42</v>
      </c>
      <c r="C60" s="160">
        <v>463830000</v>
      </c>
      <c r="D60" s="160">
        <v>463560000</v>
      </c>
      <c r="E60" s="160">
        <v>470325000</v>
      </c>
      <c r="F60" s="160">
        <v>466165000</v>
      </c>
      <c r="G60" s="160">
        <v>469298000</v>
      </c>
      <c r="H60" s="160">
        <v>461661000</v>
      </c>
      <c r="I60" s="114">
        <v>467300000</v>
      </c>
      <c r="J60" s="1"/>
    </row>
    <row r="61" spans="1:11" ht="16.7" customHeight="1" x14ac:dyDescent="0.2">
      <c r="B61" s="154"/>
      <c r="C61" s="154"/>
      <c r="D61" s="154"/>
      <c r="E61" s="154"/>
      <c r="F61" s="154"/>
      <c r="G61" s="154"/>
      <c r="H61" s="154"/>
      <c r="I61" s="84"/>
    </row>
    <row r="62" spans="1:11" ht="16.7" customHeight="1" x14ac:dyDescent="0.2"/>
    <row r="63" spans="1:11" ht="16.7" customHeight="1" x14ac:dyDescent="0.2">
      <c r="B63" s="212" t="s">
        <v>106</v>
      </c>
    </row>
    <row r="64" spans="1:11" ht="16.7" customHeight="1" x14ac:dyDescent="0.2">
      <c r="B64" s="154" t="s">
        <v>107</v>
      </c>
      <c r="C64" s="214">
        <v>113808000</v>
      </c>
      <c r="D64" s="214">
        <v>132729000</v>
      </c>
      <c r="E64" s="214">
        <v>89496000</v>
      </c>
      <c r="F64" s="214">
        <v>188314000</v>
      </c>
      <c r="G64" s="214">
        <v>89573000</v>
      </c>
      <c r="H64" s="214">
        <v>87532000</v>
      </c>
      <c r="I64" s="91">
        <v>59632000</v>
      </c>
    </row>
    <row r="65" spans="2:9" ht="16.7" customHeight="1" x14ac:dyDescent="0.2">
      <c r="B65" s="215" t="s">
        <v>108</v>
      </c>
      <c r="C65" s="155">
        <v>216000000</v>
      </c>
      <c r="D65" s="155">
        <v>171000000</v>
      </c>
      <c r="E65" s="155">
        <v>231753000</v>
      </c>
      <c r="F65" s="155">
        <v>127745000</v>
      </c>
      <c r="G65" s="155">
        <v>235854000</v>
      </c>
      <c r="H65" s="155">
        <v>227662000</v>
      </c>
      <c r="I65" s="101">
        <v>224225000</v>
      </c>
    </row>
    <row r="66" spans="2:9" ht="16.7" customHeight="1" x14ac:dyDescent="0.2">
      <c r="B66" s="208" t="s">
        <v>109</v>
      </c>
      <c r="C66" s="210">
        <v>329808000</v>
      </c>
      <c r="D66" s="210">
        <v>303729000</v>
      </c>
      <c r="E66" s="210">
        <v>321249000</v>
      </c>
      <c r="F66" s="210">
        <v>316059000</v>
      </c>
      <c r="G66" s="210">
        <v>325427000</v>
      </c>
      <c r="H66" s="210">
        <v>315194000</v>
      </c>
      <c r="I66" s="114">
        <v>283857000</v>
      </c>
    </row>
    <row r="67" spans="2:9" ht="15" customHeight="1" x14ac:dyDescent="0.2">
      <c r="B67" s="170"/>
      <c r="C67" s="170"/>
      <c r="D67" s="170"/>
      <c r="E67" s="170"/>
      <c r="F67" s="170"/>
      <c r="G67" s="170"/>
      <c r="H67" s="170"/>
      <c r="I67" s="171"/>
    </row>
  </sheetData>
  <mergeCells count="1">
    <mergeCell ref="B2:E2"/>
  </mergeCells>
  <pageMargins left="0.75" right="0.75" top="1" bottom="1" header="0.5" footer="0.5"/>
  <customProperties>
    <customPr name="_pios_id" r:id="rId1"/>
  </customProperties>
  <ignoredErrors>
    <ignoredError sqref="C5:I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6"/>
  <sheetViews>
    <sheetView showGridLines="0" showRuler="0" workbookViewId="0"/>
  </sheetViews>
  <sheetFormatPr defaultColWidth="13.28515625" defaultRowHeight="12.75" x14ac:dyDescent="0.2"/>
  <cols>
    <col min="1" max="1" width="9.28515625" style="222" customWidth="1"/>
    <col min="2" max="2" width="63.42578125" style="222" customWidth="1"/>
    <col min="3" max="8" width="12" style="222" customWidth="1"/>
    <col min="9" max="9" width="2.5703125" style="222" customWidth="1"/>
    <col min="10" max="16384" width="13.28515625" style="222"/>
  </cols>
  <sheetData>
    <row r="1" spans="1:10" ht="16.7" customHeight="1" x14ac:dyDescent="0.2">
      <c r="A1" s="2"/>
      <c r="B1" s="2"/>
      <c r="C1" s="2"/>
      <c r="D1" s="2"/>
      <c r="E1" s="2"/>
      <c r="F1" s="2"/>
      <c r="G1" s="2"/>
      <c r="H1" s="2"/>
      <c r="I1" s="2"/>
    </row>
    <row r="2" spans="1:10" ht="22.5" customHeight="1" x14ac:dyDescent="0.3">
      <c r="A2" s="2"/>
      <c r="B2" s="224" t="s">
        <v>110</v>
      </c>
      <c r="C2" s="224"/>
      <c r="D2" s="224"/>
      <c r="E2" s="224"/>
      <c r="F2" s="224"/>
      <c r="G2" s="2"/>
      <c r="H2" s="2"/>
      <c r="I2" s="2"/>
    </row>
    <row r="3" spans="1:10" ht="16.7" customHeight="1" x14ac:dyDescent="0.2">
      <c r="A3" s="2"/>
      <c r="B3" s="4" t="str">
        <f>'1. Key figures table'!$B$3</f>
        <v>First quarter 2024 results</v>
      </c>
      <c r="C3" s="2"/>
      <c r="D3" s="2"/>
      <c r="E3" s="2"/>
      <c r="F3" s="2"/>
      <c r="G3" s="2"/>
      <c r="H3" s="2"/>
      <c r="I3" s="2"/>
    </row>
    <row r="4" spans="1:10" ht="16.7" customHeight="1" thickBot="1" x14ac:dyDescent="0.25">
      <c r="A4" s="2"/>
      <c r="B4" s="5"/>
      <c r="C4" s="76"/>
      <c r="D4" s="76"/>
      <c r="E4" s="76"/>
      <c r="F4" s="76"/>
      <c r="G4" s="76"/>
      <c r="H4" s="76"/>
      <c r="I4" s="2"/>
    </row>
    <row r="5" spans="1:10" ht="16.7" customHeight="1" thickBot="1" x14ac:dyDescent="0.25">
      <c r="A5" s="135"/>
      <c r="B5" s="172" t="s">
        <v>21</v>
      </c>
      <c r="C5" s="8" t="s">
        <v>45</v>
      </c>
      <c r="D5" s="8" t="s">
        <v>5</v>
      </c>
      <c r="E5" s="8" t="s">
        <v>46</v>
      </c>
      <c r="F5" s="8" t="s">
        <v>47</v>
      </c>
      <c r="G5" s="8" t="s">
        <v>48</v>
      </c>
      <c r="H5" s="88" t="s">
        <v>4</v>
      </c>
      <c r="I5" s="135"/>
    </row>
    <row r="6" spans="1:10" ht="16.7" customHeight="1" x14ac:dyDescent="0.2">
      <c r="A6" s="2"/>
      <c r="B6" s="173" t="s">
        <v>26</v>
      </c>
      <c r="C6" s="11">
        <v>-4529000</v>
      </c>
      <c r="D6" s="11">
        <v>2647000</v>
      </c>
      <c r="E6" s="11">
        <v>-3557000</v>
      </c>
      <c r="F6" s="11">
        <v>-8738000</v>
      </c>
      <c r="G6" s="11">
        <v>-10360000</v>
      </c>
      <c r="H6" s="91">
        <v>-4914000</v>
      </c>
      <c r="I6" s="135"/>
    </row>
    <row r="7" spans="1:10" ht="16.7" customHeight="1" x14ac:dyDescent="0.2">
      <c r="A7" s="2"/>
      <c r="B7" s="139" t="s">
        <v>111</v>
      </c>
      <c r="C7" s="14">
        <v>-3933000</v>
      </c>
      <c r="D7" s="14">
        <v>38000</v>
      </c>
      <c r="E7" s="14">
        <v>-1027000</v>
      </c>
      <c r="F7" s="14">
        <v>1118000</v>
      </c>
      <c r="G7" s="14">
        <v>-1343000</v>
      </c>
      <c r="H7" s="108">
        <v>883000</v>
      </c>
      <c r="I7" s="135"/>
    </row>
    <row r="8" spans="1:10" ht="16.7" customHeight="1" x14ac:dyDescent="0.2">
      <c r="A8" s="2"/>
      <c r="B8" s="139" t="s">
        <v>27</v>
      </c>
      <c r="C8" s="14">
        <v>13339000</v>
      </c>
      <c r="D8" s="14">
        <v>12508000</v>
      </c>
      <c r="E8" s="14">
        <v>11180000</v>
      </c>
      <c r="F8" s="14">
        <v>9837000</v>
      </c>
      <c r="G8" s="14">
        <v>10091000</v>
      </c>
      <c r="H8" s="108">
        <v>8905000</v>
      </c>
      <c r="I8" s="135"/>
    </row>
    <row r="9" spans="1:10" ht="16.7" customHeight="1" x14ac:dyDescent="0.2">
      <c r="A9" s="2"/>
      <c r="B9" s="139" t="s">
        <v>112</v>
      </c>
      <c r="C9" s="14">
        <v>-4953000</v>
      </c>
      <c r="D9" s="14">
        <v>-455000</v>
      </c>
      <c r="E9" s="14">
        <v>-697000</v>
      </c>
      <c r="F9" s="14">
        <v>308000</v>
      </c>
      <c r="G9" s="14">
        <v>-1754000</v>
      </c>
      <c r="H9" s="108">
        <v>-371000</v>
      </c>
      <c r="I9" s="135"/>
    </row>
    <row r="10" spans="1:10" ht="16.7" customHeight="1" x14ac:dyDescent="0.2">
      <c r="A10" s="2"/>
      <c r="B10" s="139" t="s">
        <v>28</v>
      </c>
      <c r="C10" s="14">
        <v>2932000</v>
      </c>
      <c r="D10" s="14">
        <v>2608000</v>
      </c>
      <c r="E10" s="14">
        <v>3944000</v>
      </c>
      <c r="F10" s="14">
        <v>2627000</v>
      </c>
      <c r="G10" s="14">
        <v>3622000</v>
      </c>
      <c r="H10" s="108">
        <v>2786000</v>
      </c>
      <c r="I10" s="135"/>
    </row>
    <row r="11" spans="1:10" ht="16.7" customHeight="1" x14ac:dyDescent="0.2">
      <c r="A11" s="194"/>
      <c r="B11" s="139" t="s">
        <v>113</v>
      </c>
      <c r="C11" s="14">
        <v>-27000</v>
      </c>
      <c r="D11" s="14">
        <v>-207000</v>
      </c>
      <c r="E11" s="14">
        <v>-134000</v>
      </c>
      <c r="F11" s="14"/>
      <c r="G11" s="14"/>
      <c r="H11" s="108"/>
      <c r="I11" s="135"/>
    </row>
    <row r="12" spans="1:10" ht="16.7" customHeight="1" x14ac:dyDescent="0.2">
      <c r="A12" s="194"/>
      <c r="B12" s="139" t="s">
        <v>114</v>
      </c>
      <c r="C12" s="161"/>
      <c r="D12" s="161"/>
      <c r="E12" s="161"/>
      <c r="F12" s="161"/>
      <c r="G12" s="161"/>
      <c r="H12" s="134"/>
      <c r="I12" s="135"/>
    </row>
    <row r="13" spans="1:10" ht="16.7" customHeight="1" x14ac:dyDescent="0.2">
      <c r="A13" s="2"/>
      <c r="B13" s="174" t="s">
        <v>115</v>
      </c>
      <c r="C13" s="14">
        <v>-117000</v>
      </c>
      <c r="D13" s="14">
        <v>1124000</v>
      </c>
      <c r="E13" s="14">
        <v>1903000</v>
      </c>
      <c r="F13" s="14">
        <v>-1583000</v>
      </c>
      <c r="G13" s="14">
        <v>844000</v>
      </c>
      <c r="H13" s="108">
        <v>898000</v>
      </c>
      <c r="I13" s="135"/>
    </row>
    <row r="14" spans="1:10" ht="16.7" customHeight="1" x14ac:dyDescent="0.2">
      <c r="A14" s="2"/>
      <c r="B14" s="174" t="s">
        <v>116</v>
      </c>
      <c r="C14" s="14">
        <v>1919000</v>
      </c>
      <c r="D14" s="14">
        <v>-3904000</v>
      </c>
      <c r="E14" s="14">
        <v>-9048000</v>
      </c>
      <c r="F14" s="14">
        <v>11682000</v>
      </c>
      <c r="G14" s="14">
        <v>967000</v>
      </c>
      <c r="H14" s="108">
        <v>-12084000</v>
      </c>
      <c r="I14" s="135"/>
    </row>
    <row r="15" spans="1:10" ht="16.7" customHeight="1" x14ac:dyDescent="0.2">
      <c r="A15" s="2"/>
      <c r="B15" s="175" t="s">
        <v>117</v>
      </c>
      <c r="C15" s="18">
        <v>-21971000</v>
      </c>
      <c r="D15" s="18">
        <v>-5073000</v>
      </c>
      <c r="E15" s="18">
        <v>-741000</v>
      </c>
      <c r="F15" s="18">
        <v>1005000</v>
      </c>
      <c r="G15" s="18">
        <v>6149000</v>
      </c>
      <c r="H15" s="101">
        <v>-4627000</v>
      </c>
      <c r="I15" s="135"/>
    </row>
    <row r="16" spans="1:10" ht="16.7" customHeight="1" thickBot="1" x14ac:dyDescent="0.25">
      <c r="A16" s="2"/>
      <c r="B16" s="208" t="s">
        <v>118</v>
      </c>
      <c r="C16" s="62">
        <v>-17340000</v>
      </c>
      <c r="D16" s="62">
        <v>9286000</v>
      </c>
      <c r="E16" s="62">
        <v>1823000</v>
      </c>
      <c r="F16" s="62">
        <v>16256000</v>
      </c>
      <c r="G16" s="62">
        <v>8216000</v>
      </c>
      <c r="H16" s="114">
        <v>-8524000</v>
      </c>
      <c r="I16" s="135"/>
      <c r="J16" s="1"/>
    </row>
    <row r="17" spans="1:9" ht="16.7" customHeight="1" x14ac:dyDescent="0.2">
      <c r="A17" s="2"/>
      <c r="B17" s="173"/>
      <c r="C17" s="195"/>
      <c r="D17" s="195"/>
      <c r="E17" s="195"/>
      <c r="F17" s="195"/>
      <c r="G17" s="195"/>
      <c r="H17" s="169"/>
      <c r="I17" s="135"/>
    </row>
    <row r="18" spans="1:9" ht="16.7" customHeight="1" x14ac:dyDescent="0.2">
      <c r="A18" s="2"/>
      <c r="B18" s="139" t="s">
        <v>119</v>
      </c>
      <c r="C18" s="14">
        <v>311000</v>
      </c>
      <c r="D18" s="14">
        <v>1424000</v>
      </c>
      <c r="E18" s="14">
        <v>2447000</v>
      </c>
      <c r="F18" s="14">
        <v>2755000</v>
      </c>
      <c r="G18" s="14">
        <v>3053000</v>
      </c>
      <c r="H18" s="108">
        <v>2877000</v>
      </c>
      <c r="I18" s="135"/>
    </row>
    <row r="19" spans="1:9" ht="16.7" customHeight="1" x14ac:dyDescent="0.2">
      <c r="A19" s="2"/>
      <c r="B19" s="139" t="s">
        <v>120</v>
      </c>
      <c r="C19" s="14">
        <v>-264000</v>
      </c>
      <c r="D19" s="14">
        <v>-315000</v>
      </c>
      <c r="E19" s="14">
        <v>-442000</v>
      </c>
      <c r="F19" s="14">
        <v>-498000</v>
      </c>
      <c r="G19" s="14">
        <v>-479000</v>
      </c>
      <c r="H19" s="108">
        <v>-484000</v>
      </c>
      <c r="I19" s="135"/>
    </row>
    <row r="20" spans="1:9" ht="16.7" customHeight="1" x14ac:dyDescent="0.2">
      <c r="A20" s="2"/>
      <c r="B20" s="140" t="s">
        <v>121</v>
      </c>
      <c r="C20" s="18">
        <v>-2255000</v>
      </c>
      <c r="D20" s="18">
        <v>-2587000</v>
      </c>
      <c r="E20" s="18">
        <v>-3620000</v>
      </c>
      <c r="F20" s="18">
        <v>-2197000</v>
      </c>
      <c r="G20" s="18">
        <v>-2427000</v>
      </c>
      <c r="H20" s="101">
        <v>-2434000</v>
      </c>
      <c r="I20" s="135"/>
    </row>
    <row r="21" spans="1:9" ht="16.7" customHeight="1" thickBot="1" x14ac:dyDescent="0.25">
      <c r="A21" s="2"/>
      <c r="B21" s="146" t="s">
        <v>122</v>
      </c>
      <c r="C21" s="62">
        <v>-19548000</v>
      </c>
      <c r="D21" s="62">
        <v>7808000</v>
      </c>
      <c r="E21" s="62">
        <v>208000</v>
      </c>
      <c r="F21" s="62">
        <v>16316000</v>
      </c>
      <c r="G21" s="62">
        <v>8363000</v>
      </c>
      <c r="H21" s="114">
        <v>-8565000</v>
      </c>
      <c r="I21" s="135"/>
    </row>
    <row r="22" spans="1:9" ht="16.7" customHeight="1" x14ac:dyDescent="0.2">
      <c r="A22" s="2"/>
      <c r="B22" s="154"/>
      <c r="C22" s="195"/>
      <c r="D22" s="195"/>
      <c r="E22" s="195"/>
      <c r="F22" s="195"/>
      <c r="G22" s="195"/>
      <c r="H22" s="169"/>
      <c r="I22" s="135"/>
    </row>
    <row r="23" spans="1:9" ht="16.7" customHeight="1" x14ac:dyDescent="0.2">
      <c r="A23" s="2"/>
      <c r="B23" s="139" t="s">
        <v>123</v>
      </c>
      <c r="C23" s="14">
        <v>-78000</v>
      </c>
      <c r="D23" s="14"/>
      <c r="E23" s="14"/>
      <c r="F23" s="14"/>
      <c r="G23" s="14"/>
      <c r="H23" s="108"/>
      <c r="I23" s="135"/>
    </row>
    <row r="24" spans="1:9" ht="16.7" customHeight="1" x14ac:dyDescent="0.2">
      <c r="A24" s="2"/>
      <c r="B24" s="139" t="s">
        <v>124</v>
      </c>
      <c r="C24" s="14">
        <v>-1498000</v>
      </c>
      <c r="D24" s="14">
        <v>-1371000</v>
      </c>
      <c r="E24" s="14">
        <v>-2868000</v>
      </c>
      <c r="F24" s="14">
        <v>-4337000</v>
      </c>
      <c r="G24" s="14">
        <v>-3281000</v>
      </c>
      <c r="H24" s="108">
        <v>-851000</v>
      </c>
      <c r="I24" s="135"/>
    </row>
    <row r="25" spans="1:9" ht="16.7" customHeight="1" x14ac:dyDescent="0.2">
      <c r="A25" s="2"/>
      <c r="B25" s="139" t="s">
        <v>125</v>
      </c>
      <c r="C25" s="14"/>
      <c r="D25" s="14">
        <v>14965000</v>
      </c>
      <c r="E25" s="14"/>
      <c r="F25" s="14"/>
      <c r="G25" s="14"/>
      <c r="H25" s="108"/>
      <c r="I25" s="135"/>
    </row>
    <row r="26" spans="1:9" ht="16.7" customHeight="1" x14ac:dyDescent="0.2">
      <c r="A26" s="2"/>
      <c r="B26" s="139" t="s">
        <v>126</v>
      </c>
      <c r="C26" s="14">
        <v>168000</v>
      </c>
      <c r="D26" s="14"/>
      <c r="E26" s="14"/>
      <c r="F26" s="14"/>
      <c r="G26" s="14"/>
      <c r="H26" s="108"/>
      <c r="I26" s="135"/>
    </row>
    <row r="27" spans="1:9" ht="16.7" customHeight="1" x14ac:dyDescent="0.2">
      <c r="A27" s="2"/>
      <c r="B27" s="140" t="s">
        <v>127</v>
      </c>
      <c r="C27" s="18">
        <v>45000000</v>
      </c>
      <c r="D27" s="18">
        <v>-60753000</v>
      </c>
      <c r="E27" s="18">
        <v>104008000</v>
      </c>
      <c r="F27" s="18">
        <v>-108109000</v>
      </c>
      <c r="G27" s="18">
        <v>8192000</v>
      </c>
      <c r="H27" s="101">
        <v>3437000</v>
      </c>
      <c r="I27" s="135"/>
    </row>
    <row r="28" spans="1:9" ht="16.7" customHeight="1" thickBot="1" x14ac:dyDescent="0.25">
      <c r="A28" s="2"/>
      <c r="B28" s="146" t="s">
        <v>128</v>
      </c>
      <c r="C28" s="62">
        <v>43592000</v>
      </c>
      <c r="D28" s="62">
        <v>-47159000</v>
      </c>
      <c r="E28" s="62">
        <v>101140000</v>
      </c>
      <c r="F28" s="62">
        <v>-112446000</v>
      </c>
      <c r="G28" s="62">
        <v>4911000</v>
      </c>
      <c r="H28" s="114">
        <v>2586000</v>
      </c>
      <c r="I28" s="135"/>
    </row>
    <row r="29" spans="1:9" ht="16.7" customHeight="1" x14ac:dyDescent="0.2">
      <c r="A29" s="2"/>
      <c r="B29" s="154"/>
      <c r="C29" s="195"/>
      <c r="D29" s="195"/>
      <c r="E29" s="195"/>
      <c r="F29" s="195"/>
      <c r="G29" s="195"/>
      <c r="H29" s="169"/>
      <c r="I29" s="135"/>
    </row>
    <row r="30" spans="1:9" ht="16.7" customHeight="1" x14ac:dyDescent="0.2">
      <c r="A30" s="2"/>
      <c r="B30" s="139" t="s">
        <v>129</v>
      </c>
      <c r="C30" s="14">
        <v>-3549000</v>
      </c>
      <c r="D30" s="14">
        <v>-3456000</v>
      </c>
      <c r="E30" s="14">
        <v>-3113000</v>
      </c>
      <c r="F30" s="14">
        <v>-2918000</v>
      </c>
      <c r="G30" s="14">
        <v>-2279000</v>
      </c>
      <c r="H30" s="108">
        <v>-2112000</v>
      </c>
      <c r="I30" s="135"/>
    </row>
    <row r="31" spans="1:9" ht="16.7" customHeight="1" x14ac:dyDescent="0.2">
      <c r="A31" s="2"/>
      <c r="B31" s="139" t="s">
        <v>130</v>
      </c>
      <c r="C31" s="14"/>
      <c r="D31" s="14"/>
      <c r="E31" s="14">
        <v>368000</v>
      </c>
      <c r="F31" s="14"/>
      <c r="G31" s="14"/>
      <c r="H31" s="108"/>
      <c r="I31" s="135"/>
    </row>
    <row r="32" spans="1:9" ht="16.7" customHeight="1" x14ac:dyDescent="0.2">
      <c r="A32" s="2"/>
      <c r="B32" s="140" t="s">
        <v>131</v>
      </c>
      <c r="C32" s="18"/>
      <c r="D32" s="18"/>
      <c r="E32" s="18"/>
      <c r="F32" s="18"/>
      <c r="G32" s="18">
        <v>-12060000</v>
      </c>
      <c r="H32" s="101">
        <v>-19920000</v>
      </c>
      <c r="I32" s="135"/>
    </row>
    <row r="33" spans="1:10" ht="16.7" customHeight="1" thickBot="1" x14ac:dyDescent="0.25">
      <c r="A33" s="2"/>
      <c r="B33" s="146" t="s">
        <v>132</v>
      </c>
      <c r="C33" s="62">
        <v>-3549000</v>
      </c>
      <c r="D33" s="62">
        <v>-3456000</v>
      </c>
      <c r="E33" s="62">
        <v>-2745000</v>
      </c>
      <c r="F33" s="62">
        <v>-2918000</v>
      </c>
      <c r="G33" s="62">
        <v>-14339000</v>
      </c>
      <c r="H33" s="114">
        <v>-22032000</v>
      </c>
      <c r="I33" s="135"/>
    </row>
    <row r="34" spans="1:10" ht="16.7" customHeight="1" x14ac:dyDescent="0.2">
      <c r="A34" s="2"/>
      <c r="B34" s="196"/>
      <c r="C34" s="197"/>
      <c r="D34" s="197"/>
      <c r="E34" s="198"/>
      <c r="F34" s="198"/>
      <c r="G34" s="198"/>
      <c r="H34" s="199"/>
      <c r="I34" s="135"/>
    </row>
    <row r="35" spans="1:10" ht="16.7" customHeight="1" x14ac:dyDescent="0.2">
      <c r="A35" s="2"/>
      <c r="B35" s="176" t="s">
        <v>133</v>
      </c>
      <c r="C35" s="177">
        <v>20495000</v>
      </c>
      <c r="D35" s="177">
        <v>-42807000</v>
      </c>
      <c r="E35" s="177">
        <v>98603000</v>
      </c>
      <c r="F35" s="177">
        <v>-99048000</v>
      </c>
      <c r="G35" s="177">
        <v>-1065000</v>
      </c>
      <c r="H35" s="178">
        <v>-28011000</v>
      </c>
      <c r="I35" s="200"/>
      <c r="J35" s="1"/>
    </row>
    <row r="36" spans="1:10" ht="16.7" customHeight="1" x14ac:dyDescent="0.2">
      <c r="A36" s="2"/>
      <c r="B36" s="139" t="s">
        <v>134</v>
      </c>
      <c r="C36" s="14">
        <v>113808000</v>
      </c>
      <c r="D36" s="14">
        <v>132729000</v>
      </c>
      <c r="E36" s="14">
        <v>89497000</v>
      </c>
      <c r="F36" s="14">
        <v>188314000</v>
      </c>
      <c r="G36" s="14">
        <v>89573000</v>
      </c>
      <c r="H36" s="179">
        <v>87532000</v>
      </c>
      <c r="I36" s="135"/>
    </row>
    <row r="37" spans="1:10" ht="16.7" customHeight="1" x14ac:dyDescent="0.2">
      <c r="A37" s="2"/>
      <c r="B37" s="215" t="s">
        <v>135</v>
      </c>
      <c r="C37" s="18">
        <v>-1574000</v>
      </c>
      <c r="D37" s="18">
        <v>-425000</v>
      </c>
      <c r="E37" s="18">
        <v>214000</v>
      </c>
      <c r="F37" s="18">
        <v>307000</v>
      </c>
      <c r="G37" s="18">
        <v>-976000</v>
      </c>
      <c r="H37" s="101">
        <v>111000</v>
      </c>
      <c r="I37" s="135"/>
    </row>
    <row r="38" spans="1:10" ht="16.7" customHeight="1" thickBot="1" x14ac:dyDescent="0.25">
      <c r="A38" s="2"/>
      <c r="B38" s="146" t="s">
        <v>107</v>
      </c>
      <c r="C38" s="62">
        <v>132729000</v>
      </c>
      <c r="D38" s="62">
        <v>89497000</v>
      </c>
      <c r="E38" s="62">
        <v>188314000</v>
      </c>
      <c r="F38" s="62">
        <v>89573000</v>
      </c>
      <c r="G38" s="62">
        <v>87532000</v>
      </c>
      <c r="H38" s="114">
        <v>59632000</v>
      </c>
      <c r="I38" s="135"/>
    </row>
    <row r="39" spans="1:10" ht="16.7" customHeight="1" x14ac:dyDescent="0.2">
      <c r="A39" s="2"/>
      <c r="B39" s="164"/>
      <c r="C39" s="154"/>
      <c r="D39" s="195"/>
      <c r="E39" s="195"/>
      <c r="F39" s="195"/>
      <c r="G39" s="195"/>
      <c r="H39" s="169"/>
      <c r="I39" s="135"/>
    </row>
    <row r="40" spans="1:10" ht="16.7" customHeight="1" x14ac:dyDescent="0.2">
      <c r="A40" s="2"/>
      <c r="B40" s="147" t="s">
        <v>136</v>
      </c>
      <c r="D40" s="161"/>
      <c r="E40" s="161"/>
      <c r="F40" s="161"/>
      <c r="G40" s="161"/>
      <c r="H40" s="134"/>
      <c r="I40" s="135"/>
    </row>
    <row r="41" spans="1:10" ht="16.7" customHeight="1" x14ac:dyDescent="0.2">
      <c r="A41" s="2"/>
      <c r="B41" s="140" t="s">
        <v>87</v>
      </c>
      <c r="C41" s="18">
        <v>171000000</v>
      </c>
      <c r="D41" s="18">
        <v>231753000</v>
      </c>
      <c r="E41" s="18">
        <v>127745000</v>
      </c>
      <c r="F41" s="18">
        <v>235854000</v>
      </c>
      <c r="G41" s="18">
        <v>227662000</v>
      </c>
      <c r="H41" s="101">
        <v>224225000</v>
      </c>
      <c r="I41" s="135"/>
    </row>
    <row r="42" spans="1:10" ht="16.7" customHeight="1" thickBot="1" x14ac:dyDescent="0.25">
      <c r="A42" s="2"/>
      <c r="B42" s="208" t="s">
        <v>106</v>
      </c>
      <c r="C42" s="62">
        <v>303729000</v>
      </c>
      <c r="D42" s="62">
        <v>321249000</v>
      </c>
      <c r="E42" s="62">
        <v>316059000</v>
      </c>
      <c r="F42" s="62">
        <v>325427000</v>
      </c>
      <c r="G42" s="62">
        <v>315194000</v>
      </c>
      <c r="H42" s="114">
        <v>283857000</v>
      </c>
      <c r="I42" s="135"/>
    </row>
    <row r="43" spans="1:10" ht="16.7" customHeight="1" x14ac:dyDescent="0.2">
      <c r="A43" s="2"/>
      <c r="B43" s="173"/>
      <c r="C43" s="84"/>
      <c r="D43" s="84"/>
      <c r="E43" s="201"/>
      <c r="F43" s="201"/>
      <c r="G43" s="201"/>
      <c r="H43" s="171"/>
      <c r="I43" s="135"/>
    </row>
    <row r="44" spans="1:10" ht="16.7" customHeight="1" x14ac:dyDescent="0.2">
      <c r="A44" s="2"/>
      <c r="E44" s="135"/>
      <c r="F44" s="135"/>
      <c r="G44" s="135"/>
      <c r="I44" s="135"/>
    </row>
    <row r="45" spans="1:10" ht="16.7" customHeight="1" x14ac:dyDescent="0.2">
      <c r="A45" s="2"/>
      <c r="B45" s="180" t="s">
        <v>102</v>
      </c>
      <c r="E45" s="135"/>
      <c r="F45" s="135"/>
      <c r="G45" s="135"/>
      <c r="I45" s="135"/>
    </row>
    <row r="46" spans="1:10" ht="16.7" customHeight="1" thickBot="1" x14ac:dyDescent="0.25">
      <c r="A46" s="2"/>
      <c r="B46" s="181" t="s">
        <v>34</v>
      </c>
      <c r="E46" s="83"/>
      <c r="F46" s="83"/>
      <c r="G46" s="83"/>
      <c r="I46" s="135"/>
    </row>
    <row r="47" spans="1:10" ht="16.7" customHeight="1" x14ac:dyDescent="0.2">
      <c r="A47" s="2"/>
      <c r="B47" s="173" t="s">
        <v>122</v>
      </c>
      <c r="C47" s="182">
        <v>-19548000</v>
      </c>
      <c r="D47" s="182">
        <v>7808000</v>
      </c>
      <c r="E47" s="183">
        <v>208000</v>
      </c>
      <c r="F47" s="183">
        <v>16316000</v>
      </c>
      <c r="G47" s="183">
        <v>8363000</v>
      </c>
      <c r="H47" s="184">
        <v>-8565000</v>
      </c>
      <c r="I47" s="2"/>
    </row>
    <row r="48" spans="1:10" ht="16.7" customHeight="1" x14ac:dyDescent="0.2">
      <c r="A48" s="2"/>
      <c r="B48" s="2" t="s">
        <v>123</v>
      </c>
      <c r="C48" s="204">
        <v>-78000</v>
      </c>
      <c r="D48" s="14"/>
      <c r="E48" s="14"/>
      <c r="F48" s="14"/>
      <c r="G48" s="14"/>
      <c r="H48" s="108"/>
      <c r="I48" s="2"/>
    </row>
    <row r="49" spans="1:10" ht="16.7" customHeight="1" x14ac:dyDescent="0.2">
      <c r="A49" s="2"/>
      <c r="B49" s="16" t="s">
        <v>124</v>
      </c>
      <c r="C49" s="155">
        <v>-1498000</v>
      </c>
      <c r="D49" s="18">
        <v>-1371000</v>
      </c>
      <c r="E49" s="18">
        <v>-2868000</v>
      </c>
      <c r="F49" s="18">
        <v>-4337000</v>
      </c>
      <c r="G49" s="18">
        <v>-3281000</v>
      </c>
      <c r="H49" s="101">
        <v>-851000</v>
      </c>
      <c r="I49" s="2"/>
    </row>
    <row r="50" spans="1:10" ht="16.7" customHeight="1" x14ac:dyDescent="0.2">
      <c r="B50" s="190" t="s">
        <v>34</v>
      </c>
      <c r="C50" s="206">
        <v>-21124000</v>
      </c>
      <c r="D50" s="26">
        <v>6437000</v>
      </c>
      <c r="E50" s="26">
        <v>-2660000</v>
      </c>
      <c r="F50" s="26">
        <v>11979000</v>
      </c>
      <c r="G50" s="26">
        <v>5082000</v>
      </c>
      <c r="H50" s="103">
        <v>-9416000</v>
      </c>
    </row>
    <row r="51" spans="1:10" ht="16.7" customHeight="1" x14ac:dyDescent="0.2">
      <c r="B51" s="1" t="s">
        <v>137</v>
      </c>
      <c r="C51" s="185">
        <v>-0.151957011214778</v>
      </c>
      <c r="D51" s="185">
        <v>4.57439702099234E-2</v>
      </c>
      <c r="E51" s="185">
        <v>-1.69914850941239E-2</v>
      </c>
      <c r="F51" s="185">
        <v>8.31216953245347E-2</v>
      </c>
      <c r="G51" s="185">
        <v>3.5444521164187198E-2</v>
      </c>
      <c r="H51" s="186">
        <v>-6.7602397961015206E-2</v>
      </c>
    </row>
    <row r="52" spans="1:10" ht="16.7" customHeight="1" x14ac:dyDescent="0.2">
      <c r="B52" s="16" t="s">
        <v>138</v>
      </c>
      <c r="C52" s="187">
        <v>6539000</v>
      </c>
      <c r="D52" s="188">
        <v>4043000</v>
      </c>
      <c r="E52" s="188">
        <v>5792000</v>
      </c>
      <c r="F52" s="188">
        <v>944000</v>
      </c>
      <c r="G52" s="188">
        <v>399000</v>
      </c>
      <c r="H52" s="189"/>
      <c r="I52" s="75"/>
    </row>
    <row r="53" spans="1:10" ht="16.7" customHeight="1" x14ac:dyDescent="0.2">
      <c r="B53" s="190" t="s">
        <v>139</v>
      </c>
      <c r="C53" s="26">
        <v>-14585000</v>
      </c>
      <c r="D53" s="26">
        <v>10480000</v>
      </c>
      <c r="E53" s="26">
        <v>3132000</v>
      </c>
      <c r="F53" s="26">
        <v>12923000</v>
      </c>
      <c r="G53" s="26">
        <v>5481000</v>
      </c>
      <c r="H53" s="103">
        <v>-9416000</v>
      </c>
      <c r="I53" s="2"/>
      <c r="J53" s="1"/>
    </row>
    <row r="54" spans="1:10" ht="16.7" customHeight="1" thickBot="1" x14ac:dyDescent="0.25">
      <c r="B54" s="191" t="s">
        <v>137</v>
      </c>
      <c r="C54" s="192">
        <v>-0.104918245056218</v>
      </c>
      <c r="D54" s="192">
        <v>7.4475191517787406E-2</v>
      </c>
      <c r="E54" s="192">
        <v>2.00065155318782E-2</v>
      </c>
      <c r="F54" s="192">
        <v>8.9672065170628798E-2</v>
      </c>
      <c r="G54" s="192">
        <v>3.82273554704664E-2</v>
      </c>
      <c r="H54" s="193">
        <v>-6.7602397961015206E-2</v>
      </c>
      <c r="I54" s="1"/>
    </row>
    <row r="55" spans="1:10" ht="16.7" customHeight="1" x14ac:dyDescent="0.2">
      <c r="B55" s="225" t="s">
        <v>140</v>
      </c>
      <c r="C55" s="225"/>
      <c r="D55" s="225"/>
      <c r="E55" s="225"/>
      <c r="F55" s="225"/>
      <c r="G55" s="225"/>
      <c r="H55" s="225"/>
    </row>
    <row r="56" spans="1:10" ht="15" customHeight="1" x14ac:dyDescent="0.2">
      <c r="C56" s="28"/>
      <c r="D56" s="28"/>
      <c r="E56" s="28"/>
      <c r="F56" s="28"/>
      <c r="G56" s="28"/>
    </row>
  </sheetData>
  <mergeCells count="2">
    <mergeCell ref="B2:F2"/>
    <mergeCell ref="B55:H55"/>
  </mergeCells>
  <pageMargins left="0.75" right="0.75" top="1" bottom="1" header="0.5" footer="0.5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91"/>
  <sheetViews>
    <sheetView showGridLines="0" showRuler="0" zoomScaleNormal="100" workbookViewId="0"/>
  </sheetViews>
  <sheetFormatPr defaultColWidth="13.28515625" defaultRowHeight="12.75" x14ac:dyDescent="0.2"/>
  <cols>
    <col min="1" max="1" width="13.28515625" style="222"/>
    <col min="2" max="2" width="64.5703125" style="222" customWidth="1"/>
    <col min="3" max="16384" width="13.28515625" style="222"/>
  </cols>
  <sheetData>
    <row r="1" spans="2:9" ht="16.7" customHeight="1" x14ac:dyDescent="0.2"/>
    <row r="2" spans="2:9" ht="23.25" customHeight="1" x14ac:dyDescent="0.3">
      <c r="B2" s="224" t="s">
        <v>141</v>
      </c>
      <c r="C2" s="224"/>
      <c r="D2" s="224"/>
    </row>
    <row r="3" spans="2:9" ht="16.7" customHeight="1" x14ac:dyDescent="0.2">
      <c r="B3" s="4" t="str">
        <f>'1. Key figures table'!$B$3</f>
        <v>First quarter 2024 results</v>
      </c>
    </row>
    <row r="4" spans="2:9" ht="16.7" customHeight="1" x14ac:dyDescent="0.2"/>
    <row r="5" spans="2:9" ht="16.7" customHeight="1" x14ac:dyDescent="0.2">
      <c r="B5" s="202" t="s">
        <v>21</v>
      </c>
      <c r="C5" s="8" t="s">
        <v>45</v>
      </c>
      <c r="D5" s="8" t="s">
        <v>5</v>
      </c>
      <c r="E5" s="8" t="s">
        <v>46</v>
      </c>
      <c r="F5" s="8" t="s">
        <v>47</v>
      </c>
      <c r="G5" s="8" t="s">
        <v>48</v>
      </c>
      <c r="H5" s="88" t="s">
        <v>4</v>
      </c>
    </row>
    <row r="6" spans="2:9" ht="16.7" customHeight="1" x14ac:dyDescent="0.2">
      <c r="B6" s="170" t="s">
        <v>142</v>
      </c>
      <c r="C6" s="203">
        <f>'2. Cons Stat of Income'!C11</f>
        <v>139013000</v>
      </c>
      <c r="D6" s="183">
        <f>'2. Cons Stat of Income'!D11</f>
        <v>140718000</v>
      </c>
      <c r="E6" s="183">
        <f>'2. Cons Stat of Income'!E11</f>
        <v>156549000</v>
      </c>
      <c r="F6" s="183">
        <f>'2. Cons Stat of Income'!F11</f>
        <v>144114000</v>
      </c>
      <c r="G6" s="183">
        <f>'2. Cons Stat of Income'!G11</f>
        <v>143379000</v>
      </c>
      <c r="H6" s="184">
        <f>'2. Cons Stat of Income'!H11</f>
        <v>139285000</v>
      </c>
    </row>
    <row r="7" spans="2:9" ht="16.7" customHeight="1" x14ac:dyDescent="0.2">
      <c r="B7" s="1" t="s">
        <v>40</v>
      </c>
      <c r="C7" s="204">
        <f>'2. Cons Stat of Income'!C7</f>
        <v>77070000</v>
      </c>
      <c r="D7" s="205">
        <f>'2. Cons Stat of Income'!D7</f>
        <v>81120000</v>
      </c>
      <c r="E7" s="205">
        <f>'2. Cons Stat of Income'!E7</f>
        <v>90898000</v>
      </c>
      <c r="F7" s="205">
        <f>'2. Cons Stat of Income'!F7</f>
        <v>82476000</v>
      </c>
      <c r="G7" s="205">
        <f>'2. Cons Stat of Income'!G7</f>
        <v>87806000</v>
      </c>
      <c r="H7" s="108">
        <f>'2. Cons Stat of Income'!H7</f>
        <v>83257000</v>
      </c>
    </row>
    <row r="8" spans="2:9" ht="16.7" customHeight="1" x14ac:dyDescent="0.2">
      <c r="B8" s="1" t="s">
        <v>41</v>
      </c>
      <c r="C8" s="204">
        <f>'2. Cons Stat of Income'!C8</f>
        <v>40453000</v>
      </c>
      <c r="D8" s="205">
        <f>'2. Cons Stat of Income'!D8</f>
        <v>36905000</v>
      </c>
      <c r="E8" s="205">
        <f>'2. Cons Stat of Income'!E8</f>
        <v>37296000</v>
      </c>
      <c r="F8" s="205">
        <f>'2. Cons Stat of Income'!F8</f>
        <v>36760000</v>
      </c>
      <c r="G8" s="205">
        <f>'2. Cons Stat of Income'!G8</f>
        <v>37403000</v>
      </c>
      <c r="H8" s="108">
        <f>'2. Cons Stat of Income'!H8</f>
        <v>35345000</v>
      </c>
    </row>
    <row r="9" spans="2:9" ht="16.7" customHeight="1" x14ac:dyDescent="0.2">
      <c r="B9" s="1" t="s">
        <v>10</v>
      </c>
      <c r="C9" s="204">
        <f>'2. Cons Stat of Income'!C10</f>
        <v>21490000</v>
      </c>
      <c r="D9" s="205">
        <f>'2. Cons Stat of Income'!D10</f>
        <v>22693000</v>
      </c>
      <c r="E9" s="205">
        <f>'2. Cons Stat of Income'!E10</f>
        <v>28355000</v>
      </c>
      <c r="F9" s="205">
        <f>'2. Cons Stat of Income'!F10</f>
        <v>24878000</v>
      </c>
      <c r="G9" s="205">
        <f>'2. Cons Stat of Income'!G10</f>
        <v>18170000</v>
      </c>
      <c r="H9" s="108">
        <f>'2. Cons Stat of Income'!H10</f>
        <v>20683000</v>
      </c>
    </row>
    <row r="10" spans="2:9" ht="5.85" customHeight="1" x14ac:dyDescent="0.2">
      <c r="G10" s="16"/>
      <c r="H10" s="163"/>
    </row>
    <row r="11" spans="2:9" ht="16.7" customHeight="1" x14ac:dyDescent="0.2">
      <c r="B11" s="190" t="s">
        <v>143</v>
      </c>
      <c r="C11" s="206">
        <f t="shared" ref="C11:H11" si="0">SUM(C12:C14)</f>
        <v>-270000</v>
      </c>
      <c r="D11" s="206">
        <f t="shared" si="0"/>
        <v>6765000</v>
      </c>
      <c r="E11" s="206">
        <f t="shared" si="0"/>
        <v>-4160000</v>
      </c>
      <c r="F11" s="206">
        <f t="shared" si="0"/>
        <v>3133000</v>
      </c>
      <c r="G11" s="207">
        <f t="shared" si="0"/>
        <v>-7637000</v>
      </c>
      <c r="H11" s="103">
        <f t="shared" si="0"/>
        <v>5639000</v>
      </c>
      <c r="I11" s="1"/>
    </row>
    <row r="12" spans="2:9" ht="16.7" customHeight="1" x14ac:dyDescent="0.2">
      <c r="B12" s="1" t="s">
        <v>40</v>
      </c>
      <c r="C12" s="204">
        <f>'3. Cons Balance Sheet'!D57-'3. Cons Balance Sheet'!C57</f>
        <v>5029000</v>
      </c>
      <c r="D12" s="204">
        <f>'3. Cons Balance Sheet'!E57-'3. Cons Balance Sheet'!D57</f>
        <v>2530000</v>
      </c>
      <c r="E12" s="204">
        <f>'3. Cons Balance Sheet'!F57-'3. Cons Balance Sheet'!E57</f>
        <v>-403000</v>
      </c>
      <c r="F12" s="204">
        <f>'3. Cons Balance Sheet'!G57-'3. Cons Balance Sheet'!F57</f>
        <v>2956000</v>
      </c>
      <c r="G12" s="204">
        <f>'3. Cons Balance Sheet'!H57-'3. Cons Balance Sheet'!G57</f>
        <v>-4533000</v>
      </c>
      <c r="H12" s="108">
        <f>'3. Cons Balance Sheet'!I57-'3. Cons Balance Sheet'!H57</f>
        <v>-4237000</v>
      </c>
    </row>
    <row r="13" spans="2:9" ht="16.7" customHeight="1" x14ac:dyDescent="0.2">
      <c r="B13" s="1" t="s">
        <v>41</v>
      </c>
      <c r="C13" s="204">
        <f>'3. Cons Balance Sheet'!D58-'3. Cons Balance Sheet'!C58</f>
        <v>-3252000</v>
      </c>
      <c r="D13" s="204">
        <f>'3. Cons Balance Sheet'!E58-'3. Cons Balance Sheet'!D58</f>
        <v>5878000</v>
      </c>
      <c r="E13" s="204">
        <f>'3. Cons Balance Sheet'!F58-'3. Cons Balance Sheet'!E58</f>
        <v>-3946000</v>
      </c>
      <c r="F13" s="204">
        <f>'3. Cons Balance Sheet'!G58-'3. Cons Balance Sheet'!F58</f>
        <v>-1277000</v>
      </c>
      <c r="G13" s="205">
        <f>'3. Cons Balance Sheet'!H58-'3. Cons Balance Sheet'!G58</f>
        <v>-2048000</v>
      </c>
      <c r="H13" s="108">
        <f>'3. Cons Balance Sheet'!I58-'3. Cons Balance Sheet'!H58</f>
        <v>10768000</v>
      </c>
    </row>
    <row r="14" spans="2:9" ht="16.7" customHeight="1" x14ac:dyDescent="0.2">
      <c r="B14" s="1" t="s">
        <v>10</v>
      </c>
      <c r="C14" s="204">
        <f>'3. Cons Balance Sheet'!D59-'3. Cons Balance Sheet'!C59</f>
        <v>-2047000</v>
      </c>
      <c r="D14" s="204">
        <f>'3. Cons Balance Sheet'!E59-'3. Cons Balance Sheet'!D59</f>
        <v>-1643000</v>
      </c>
      <c r="E14" s="204">
        <f>'3. Cons Balance Sheet'!F59-'3. Cons Balance Sheet'!E59</f>
        <v>189000</v>
      </c>
      <c r="F14" s="204">
        <f>'3. Cons Balance Sheet'!G59-'3. Cons Balance Sheet'!F59</f>
        <v>1454000</v>
      </c>
      <c r="G14" s="205">
        <f>'3. Cons Balance Sheet'!H59-'3. Cons Balance Sheet'!G59</f>
        <v>-1056000</v>
      </c>
      <c r="H14" s="108">
        <f>'3. Cons Balance Sheet'!I59-'3. Cons Balance Sheet'!H59</f>
        <v>-892000</v>
      </c>
    </row>
    <row r="15" spans="2:9" ht="5.85" customHeight="1" x14ac:dyDescent="0.2">
      <c r="G15" s="16"/>
      <c r="H15" s="163"/>
    </row>
    <row r="16" spans="2:9" ht="16.7" customHeight="1" x14ac:dyDescent="0.2">
      <c r="B16" s="190" t="s">
        <v>144</v>
      </c>
      <c r="C16" s="206">
        <f t="shared" ref="C16:H16" si="1">C11+C6</f>
        <v>138743000</v>
      </c>
      <c r="D16" s="206">
        <f t="shared" si="1"/>
        <v>147483000</v>
      </c>
      <c r="E16" s="206">
        <f t="shared" si="1"/>
        <v>152389000</v>
      </c>
      <c r="F16" s="206">
        <f t="shared" si="1"/>
        <v>147247000</v>
      </c>
      <c r="G16" s="207">
        <f t="shared" si="1"/>
        <v>135742000</v>
      </c>
      <c r="H16" s="103">
        <f t="shared" si="1"/>
        <v>144924000</v>
      </c>
    </row>
    <row r="17" spans="2:8" ht="16.7" customHeight="1" x14ac:dyDescent="0.2">
      <c r="B17" s="1" t="s">
        <v>40</v>
      </c>
      <c r="C17" s="204">
        <f t="shared" ref="C17:H19" si="2">C7+C12</f>
        <v>82099000</v>
      </c>
      <c r="D17" s="204">
        <f t="shared" si="2"/>
        <v>83650000</v>
      </c>
      <c r="E17" s="204">
        <f t="shared" si="2"/>
        <v>90495000</v>
      </c>
      <c r="F17" s="204">
        <f t="shared" si="2"/>
        <v>85432000</v>
      </c>
      <c r="G17" s="204">
        <f t="shared" si="2"/>
        <v>83273000</v>
      </c>
      <c r="H17" s="108">
        <f t="shared" si="2"/>
        <v>79020000</v>
      </c>
    </row>
    <row r="18" spans="2:8" ht="16.7" customHeight="1" x14ac:dyDescent="0.2">
      <c r="B18" s="1" t="s">
        <v>41</v>
      </c>
      <c r="C18" s="204">
        <f t="shared" si="2"/>
        <v>37201000</v>
      </c>
      <c r="D18" s="204">
        <f t="shared" si="2"/>
        <v>42783000</v>
      </c>
      <c r="E18" s="204">
        <f t="shared" si="2"/>
        <v>33350000</v>
      </c>
      <c r="F18" s="204">
        <f t="shared" si="2"/>
        <v>35483000</v>
      </c>
      <c r="G18" s="204">
        <f t="shared" si="2"/>
        <v>35355000</v>
      </c>
      <c r="H18" s="108">
        <f t="shared" si="2"/>
        <v>46113000</v>
      </c>
    </row>
    <row r="19" spans="2:8" ht="16.7" customHeight="1" x14ac:dyDescent="0.2">
      <c r="B19" s="1" t="s">
        <v>10</v>
      </c>
      <c r="C19" s="204">
        <f t="shared" si="2"/>
        <v>19443000</v>
      </c>
      <c r="D19" s="204">
        <f t="shared" si="2"/>
        <v>21050000</v>
      </c>
      <c r="E19" s="204">
        <f t="shared" si="2"/>
        <v>28544000</v>
      </c>
      <c r="F19" s="204">
        <f t="shared" si="2"/>
        <v>26332000</v>
      </c>
      <c r="G19" s="204">
        <f t="shared" si="2"/>
        <v>17114000</v>
      </c>
      <c r="H19" s="108">
        <f t="shared" si="2"/>
        <v>19791000</v>
      </c>
    </row>
    <row r="20" spans="2:8" ht="5.85" customHeight="1" x14ac:dyDescent="0.2">
      <c r="H20" s="134"/>
    </row>
    <row r="21" spans="2:8" ht="16.7" customHeight="1" x14ac:dyDescent="0.2">
      <c r="B21" s="1" t="s">
        <v>49</v>
      </c>
      <c r="C21" s="204">
        <f>'2. Cons Stat of Income'!C12</f>
        <v>18100000</v>
      </c>
      <c r="D21" s="204">
        <f>'2. Cons Stat of Income'!D12</f>
        <v>20025000</v>
      </c>
      <c r="E21" s="204">
        <f>'2. Cons Stat of Income'!E12</f>
        <v>27281000</v>
      </c>
      <c r="F21" s="204">
        <f>'2. Cons Stat of Income'!F12</f>
        <v>25175000</v>
      </c>
      <c r="G21" s="204">
        <f>'2. Cons Stat of Income'!G12</f>
        <v>16511000</v>
      </c>
      <c r="H21" s="108">
        <f>'2. Cons Stat of Income'!H12</f>
        <v>18954000</v>
      </c>
    </row>
    <row r="22" spans="2:8" ht="5.85" customHeight="1" x14ac:dyDescent="0.2">
      <c r="H22" s="219"/>
    </row>
    <row r="23" spans="2:8" ht="16.7" customHeight="1" x14ac:dyDescent="0.2">
      <c r="B23" s="190" t="s">
        <v>145</v>
      </c>
      <c r="C23" s="206">
        <f t="shared" ref="C23:H23" si="3">C16-C21</f>
        <v>120643000</v>
      </c>
      <c r="D23" s="206">
        <f t="shared" si="3"/>
        <v>127458000</v>
      </c>
      <c r="E23" s="206">
        <f t="shared" si="3"/>
        <v>125108000</v>
      </c>
      <c r="F23" s="206">
        <f t="shared" si="3"/>
        <v>122072000</v>
      </c>
      <c r="G23" s="206">
        <f t="shared" si="3"/>
        <v>119231000</v>
      </c>
      <c r="H23" s="103">
        <f t="shared" si="3"/>
        <v>125970000</v>
      </c>
    </row>
    <row r="24" spans="2:8" ht="5.85" customHeight="1" x14ac:dyDescent="0.2">
      <c r="C24" s="16"/>
      <c r="H24" s="163"/>
    </row>
    <row r="25" spans="2:8" ht="16.7" customHeight="1" x14ac:dyDescent="0.2">
      <c r="B25" s="190" t="s">
        <v>146</v>
      </c>
      <c r="C25" s="207">
        <f t="shared" ref="C25:H25" si="4">SUM(C26:C28)</f>
        <v>117228000</v>
      </c>
      <c r="D25" s="206">
        <f t="shared" si="4"/>
        <v>110365000</v>
      </c>
      <c r="E25" s="206">
        <f t="shared" si="4"/>
        <v>127626000</v>
      </c>
      <c r="F25" s="206">
        <f t="shared" si="4"/>
        <v>125095000</v>
      </c>
      <c r="G25" s="206">
        <f t="shared" si="4"/>
        <v>132697000</v>
      </c>
      <c r="H25" s="103">
        <f t="shared" si="4"/>
        <v>119303000</v>
      </c>
    </row>
    <row r="26" spans="2:8" ht="16.7" customHeight="1" x14ac:dyDescent="0.2">
      <c r="B26" s="1" t="s">
        <v>147</v>
      </c>
      <c r="C26" s="205">
        <f>'2. Cons Stat of Income'!C20-'4. Cons Stat of CF'!C8</f>
        <v>112103000</v>
      </c>
      <c r="D26" s="205">
        <f>'2. Cons Stat of Income'!D20-'4. Cons Stat of CF'!D8</f>
        <v>105538000</v>
      </c>
      <c r="E26" s="205">
        <f>'2. Cons Stat of Income'!E20-'4. Cons Stat of CF'!E8</f>
        <v>121645000</v>
      </c>
      <c r="F26" s="205">
        <f>'2. Cons Stat of Income'!F20-'4. Cons Stat of CF'!F8</f>
        <v>117840000</v>
      </c>
      <c r="G26" s="205">
        <f>'2. Cons Stat of Income'!G20-'4. Cons Stat of CF'!G8</f>
        <v>127137000</v>
      </c>
      <c r="H26" s="108">
        <f>'2. Cons Stat of Income'!H20-'4. Cons Stat of CF'!H8</f>
        <v>116340000</v>
      </c>
    </row>
    <row r="27" spans="2:8" ht="16.7" customHeight="1" x14ac:dyDescent="0.2">
      <c r="B27" s="1" t="s">
        <v>148</v>
      </c>
      <c r="C27" s="205">
        <f>-('4. Cons Stat of CF'!C23+'4. Cons Stat of CF'!C24)</f>
        <v>1576000</v>
      </c>
      <c r="D27" s="204">
        <f>-('4. Cons Stat of CF'!D23+'4. Cons Stat of CF'!D24)</f>
        <v>1371000</v>
      </c>
      <c r="E27" s="204">
        <f>-('4. Cons Stat of CF'!E23+'4. Cons Stat of CF'!E24)</f>
        <v>2868000</v>
      </c>
      <c r="F27" s="204">
        <f>-('4. Cons Stat of CF'!F23+'4. Cons Stat of CF'!F24)</f>
        <v>4337000</v>
      </c>
      <c r="G27" s="204">
        <f>-('4. Cons Stat of CF'!G23+'4. Cons Stat of CF'!G24)</f>
        <v>3281000</v>
      </c>
      <c r="H27" s="108">
        <f>-('4. Cons Stat of CF'!H23+'4. Cons Stat of CF'!H24)</f>
        <v>851000</v>
      </c>
    </row>
    <row r="28" spans="2:8" ht="16.7" customHeight="1" x14ac:dyDescent="0.2">
      <c r="B28" s="1" t="s">
        <v>35</v>
      </c>
      <c r="C28" s="205">
        <f>-'4. Cons Stat of CF'!C30</f>
        <v>3549000</v>
      </c>
      <c r="D28" s="204">
        <f>-'4. Cons Stat of CF'!D30</f>
        <v>3456000</v>
      </c>
      <c r="E28" s="204">
        <f>-'4. Cons Stat of CF'!E30</f>
        <v>3113000</v>
      </c>
      <c r="F28" s="204">
        <f>-'4. Cons Stat of CF'!F30</f>
        <v>2918000</v>
      </c>
      <c r="G28" s="204">
        <f>-'4. Cons Stat of CF'!G30</f>
        <v>2279000</v>
      </c>
      <c r="H28" s="108">
        <f>-'4. Cons Stat of CF'!H30</f>
        <v>2112000</v>
      </c>
    </row>
    <row r="29" spans="2:8" ht="5.85" customHeight="1" x14ac:dyDescent="0.2">
      <c r="C29" s="16"/>
      <c r="H29" s="219"/>
    </row>
    <row r="30" spans="2:8" ht="16.7" customHeight="1" x14ac:dyDescent="0.2">
      <c r="B30" s="208" t="s">
        <v>149</v>
      </c>
      <c r="C30" s="209">
        <f t="shared" ref="C30:H30" si="5">C23-C25</f>
        <v>3415000</v>
      </c>
      <c r="D30" s="210">
        <f t="shared" si="5"/>
        <v>17093000</v>
      </c>
      <c r="E30" s="210">
        <f t="shared" si="5"/>
        <v>-2518000</v>
      </c>
      <c r="F30" s="210">
        <f t="shared" si="5"/>
        <v>-3023000</v>
      </c>
      <c r="G30" s="210">
        <f t="shared" si="5"/>
        <v>-13466000</v>
      </c>
      <c r="H30" s="114">
        <f t="shared" si="5"/>
        <v>6667000</v>
      </c>
    </row>
    <row r="31" spans="2:8" ht="16.7" customHeight="1" x14ac:dyDescent="0.2">
      <c r="B31" s="154"/>
      <c r="C31" s="69"/>
      <c r="D31" s="154"/>
      <c r="E31" s="154"/>
      <c r="F31" s="154"/>
      <c r="G31" s="69"/>
      <c r="H31" s="171"/>
    </row>
    <row r="32" spans="2:8" ht="16.7" customHeight="1" x14ac:dyDescent="0.2">
      <c r="C32" s="2"/>
      <c r="G32" s="2"/>
    </row>
    <row r="33" spans="2:8" ht="16.7" customHeight="1" x14ac:dyDescent="0.2">
      <c r="B33" s="211" t="s">
        <v>150</v>
      </c>
      <c r="C33" s="2"/>
      <c r="G33" s="2"/>
    </row>
    <row r="34" spans="2:8" ht="16.7" customHeight="1" x14ac:dyDescent="0.2">
      <c r="B34" s="212" t="s">
        <v>151</v>
      </c>
      <c r="C34" s="5"/>
      <c r="G34" s="5"/>
    </row>
    <row r="35" spans="2:8" ht="16.7" customHeight="1" x14ac:dyDescent="0.2">
      <c r="B35" s="154" t="s">
        <v>152</v>
      </c>
      <c r="C35" s="213">
        <f>SUM('4. Cons Stat of CF'!C13:C15)-C11</f>
        <v>-19899000</v>
      </c>
      <c r="D35" s="214">
        <f>SUM('4. Cons Stat of CF'!D13:D15)-D11</f>
        <v>-14618000</v>
      </c>
      <c r="E35" s="214">
        <f>SUM('4. Cons Stat of CF'!E13:E15)-E11</f>
        <v>-3726000</v>
      </c>
      <c r="F35" s="214">
        <f>SUM('4. Cons Stat of CF'!F13:F15)-F11</f>
        <v>7971000</v>
      </c>
      <c r="G35" s="213">
        <f>SUM('4. Cons Stat of CF'!G13:G15)-G11</f>
        <v>15597000</v>
      </c>
      <c r="H35" s="91">
        <f>SUM('4. Cons Stat of CF'!H13:H15)-H11</f>
        <v>-21452000</v>
      </c>
    </row>
    <row r="36" spans="2:8" ht="16.7" customHeight="1" x14ac:dyDescent="0.2">
      <c r="B36" s="1" t="s">
        <v>153</v>
      </c>
      <c r="C36" s="205">
        <f>SUM('4. Cons Stat of CF'!C18:C20)</f>
        <v>-2208000</v>
      </c>
      <c r="D36" s="204">
        <f>SUM('4. Cons Stat of CF'!D18:D20)</f>
        <v>-1478000</v>
      </c>
      <c r="E36" s="204">
        <f>SUM('4. Cons Stat of CF'!E18:E20)</f>
        <v>-1615000</v>
      </c>
      <c r="F36" s="204">
        <f>SUM('4. Cons Stat of CF'!F18:F20)</f>
        <v>60000</v>
      </c>
      <c r="G36" s="205">
        <f>SUM('4. Cons Stat of CF'!G18:G20)</f>
        <v>147000</v>
      </c>
      <c r="H36" s="179">
        <f>SUM('4. Cons Stat of CF'!H18:H20)</f>
        <v>-41000</v>
      </c>
    </row>
    <row r="37" spans="2:8" ht="16.7" customHeight="1" x14ac:dyDescent="0.2">
      <c r="B37" s="1" t="s">
        <v>35</v>
      </c>
      <c r="C37" s="205">
        <f>-'4. Cons Stat of CF'!C30</f>
        <v>3549000</v>
      </c>
      <c r="D37" s="205">
        <f>-'4. Cons Stat of CF'!D30</f>
        <v>3456000</v>
      </c>
      <c r="E37" s="205">
        <f>-'4. Cons Stat of CF'!E30</f>
        <v>3113000</v>
      </c>
      <c r="F37" s="205">
        <f>-'4. Cons Stat of CF'!F30</f>
        <v>2918000</v>
      </c>
      <c r="G37" s="205">
        <f>-'4. Cons Stat of CF'!G30</f>
        <v>2279000</v>
      </c>
      <c r="H37" s="108">
        <f>-'4. Cons Stat of CF'!H30</f>
        <v>2112000</v>
      </c>
    </row>
    <row r="38" spans="2:8" ht="16.7" customHeight="1" x14ac:dyDescent="0.2">
      <c r="B38" s="1" t="s">
        <v>29</v>
      </c>
      <c r="C38" s="205">
        <f>'4. Cons Stat of CF'!C7+'4. Cons Stat of CF'!C9+'4. Cons Stat of CF'!C10+'4. Cons Stat of CF'!C11</f>
        <v>-5981000</v>
      </c>
      <c r="D38" s="205">
        <f>'4. Cons Stat of CF'!D7+'4. Cons Stat of CF'!D9+'4. Cons Stat of CF'!D10+'4. Cons Stat of CF'!D11</f>
        <v>1984000</v>
      </c>
      <c r="E38" s="205">
        <f>'4. Cons Stat of CF'!E7+'4. Cons Stat of CF'!E9+'4. Cons Stat of CF'!E10+'4. Cons Stat of CF'!E11</f>
        <v>2086000</v>
      </c>
      <c r="F38" s="205">
        <f>'4. Cons Stat of CF'!F7+'4. Cons Stat of CF'!F9+'4. Cons Stat of CF'!F10+'4. Cons Stat of CF'!F11</f>
        <v>4053000</v>
      </c>
      <c r="G38" s="205">
        <f>'4. Cons Stat of CF'!G7+'4. Cons Stat of CF'!G9+'4. Cons Stat of CF'!G10+'4. Cons Stat of CF'!G11</f>
        <v>525000</v>
      </c>
      <c r="H38" s="108">
        <f>'4. Cons Stat of CF'!H7+'4. Cons Stat of CF'!H9+'4. Cons Stat of CF'!H10+'4. Cons Stat of CF'!H11</f>
        <v>3298000</v>
      </c>
    </row>
    <row r="39" spans="2:8" ht="16.7" customHeight="1" x14ac:dyDescent="0.2">
      <c r="B39" s="215" t="s">
        <v>154</v>
      </c>
      <c r="C39" s="216">
        <f>'4. Cons Stat of CF'!C52</f>
        <v>6539000</v>
      </c>
      <c r="D39" s="216">
        <f>'4. Cons Stat of CF'!D52</f>
        <v>4043000</v>
      </c>
      <c r="E39" s="216">
        <f>'4. Cons Stat of CF'!E52</f>
        <v>5792000</v>
      </c>
      <c r="F39" s="216">
        <f>'4. Cons Stat of CF'!F52</f>
        <v>944000</v>
      </c>
      <c r="G39" s="216">
        <f>'4. Cons Stat of CF'!G52</f>
        <v>399000</v>
      </c>
      <c r="H39" s="101"/>
    </row>
    <row r="40" spans="2:8" ht="16.7" customHeight="1" x14ac:dyDescent="0.2">
      <c r="B40" s="208" t="s">
        <v>155</v>
      </c>
      <c r="C40" s="210">
        <f t="shared" ref="C40:H40" si="6">C30+SUM(C35:C39)</f>
        <v>-14585000</v>
      </c>
      <c r="D40" s="209">
        <f t="shared" si="6"/>
        <v>10480000</v>
      </c>
      <c r="E40" s="210">
        <f t="shared" si="6"/>
        <v>3132000</v>
      </c>
      <c r="F40" s="210">
        <f t="shared" si="6"/>
        <v>12923000</v>
      </c>
      <c r="G40" s="210">
        <f t="shared" si="6"/>
        <v>5481000</v>
      </c>
      <c r="H40" s="114">
        <f t="shared" si="6"/>
        <v>-9416000</v>
      </c>
    </row>
    <row r="41" spans="2:8" ht="16.7" customHeight="1" x14ac:dyDescent="0.2">
      <c r="B41" s="217"/>
      <c r="C41" s="69"/>
      <c r="D41" s="69"/>
      <c r="E41" s="69"/>
      <c r="F41" s="69"/>
      <c r="G41" s="69"/>
      <c r="H41" s="84"/>
    </row>
    <row r="42" spans="2:8" ht="16.7" customHeight="1" x14ac:dyDescent="0.2">
      <c r="C42" s="2"/>
      <c r="D42" s="2"/>
      <c r="E42" s="2"/>
      <c r="F42" s="2"/>
      <c r="G42" s="2"/>
    </row>
    <row r="43" spans="2:8" ht="16.7" customHeight="1" x14ac:dyDescent="0.2">
      <c r="B43" s="212" t="s">
        <v>156</v>
      </c>
      <c r="C43" s="76"/>
      <c r="D43" s="76"/>
      <c r="E43" s="76"/>
      <c r="F43" s="76"/>
      <c r="G43" s="76"/>
    </row>
    <row r="44" spans="2:8" ht="16.7" customHeight="1" x14ac:dyDescent="0.2">
      <c r="B44" s="154" t="s">
        <v>35</v>
      </c>
      <c r="C44" s="213">
        <f>'4. Cons Stat of CF'!C30</f>
        <v>-3549000</v>
      </c>
      <c r="D44" s="213">
        <f>'4. Cons Stat of CF'!D30</f>
        <v>-3456000</v>
      </c>
      <c r="E44" s="213">
        <f>'4. Cons Stat of CF'!E30</f>
        <v>-3113000</v>
      </c>
      <c r="F44" s="213">
        <f>'4. Cons Stat of CF'!F30</f>
        <v>-2918000</v>
      </c>
      <c r="G44" s="213">
        <f>'4. Cons Stat of CF'!G30</f>
        <v>-2279000</v>
      </c>
      <c r="H44" s="91">
        <f>'4. Cons Stat of CF'!H30</f>
        <v>-2112000</v>
      </c>
    </row>
    <row r="45" spans="2:8" ht="16.7" customHeight="1" x14ac:dyDescent="0.2">
      <c r="B45" s="1" t="s">
        <v>36</v>
      </c>
      <c r="C45" s="205">
        <f>SUM('4. Cons Stat of CF'!C25:C26)+SUM('4. Cons Stat of CF'!C31:C32)</f>
        <v>168000</v>
      </c>
      <c r="D45" s="205">
        <f>SUM('4. Cons Stat of CF'!D25:D26)+SUM('4. Cons Stat of CF'!D31:D32)</f>
        <v>14965000</v>
      </c>
      <c r="E45" s="205">
        <f>SUM('4. Cons Stat of CF'!E25:E26)+SUM('4. Cons Stat of CF'!E31:E32)</f>
        <v>368000</v>
      </c>
      <c r="F45" s="205"/>
      <c r="G45" s="205">
        <f>SUM('4. Cons Stat of CF'!G25:G26)+SUM('4. Cons Stat of CF'!G31:G32)</f>
        <v>-12060000</v>
      </c>
      <c r="H45" s="108">
        <f>SUM('4. Cons Stat of CF'!H25:H26)+SUM('4. Cons Stat of CF'!H31:H32)</f>
        <v>-19920000</v>
      </c>
    </row>
    <row r="46" spans="2:8" ht="16.7" customHeight="1" x14ac:dyDescent="0.2">
      <c r="B46" s="1" t="s">
        <v>154</v>
      </c>
      <c r="C46" s="205">
        <f t="shared" ref="C46:G46" si="7">-C39</f>
        <v>-6539000</v>
      </c>
      <c r="D46" s="205">
        <f t="shared" si="7"/>
        <v>-4043000</v>
      </c>
      <c r="E46" s="205">
        <f t="shared" si="7"/>
        <v>-5792000</v>
      </c>
      <c r="F46" s="205">
        <f t="shared" si="7"/>
        <v>-944000</v>
      </c>
      <c r="G46" s="205">
        <f t="shared" si="7"/>
        <v>-399000</v>
      </c>
      <c r="H46" s="108"/>
    </row>
    <row r="47" spans="2:8" ht="16.7" customHeight="1" x14ac:dyDescent="0.2">
      <c r="B47" s="215" t="s">
        <v>37</v>
      </c>
      <c r="C47" s="216">
        <f>'4. Cons Stat of CF'!C37+('3. Cons Balance Sheet'!D20-'3. Cons Balance Sheet'!C20+'4. Cons Stat of CF'!C27)</f>
        <v>-1574000</v>
      </c>
      <c r="D47" s="216">
        <f>'4. Cons Stat of CF'!D37+('3. Cons Balance Sheet'!E20-'3. Cons Balance Sheet'!D20+'4. Cons Stat of CF'!D27)</f>
        <v>-425000</v>
      </c>
      <c r="E47" s="216">
        <f>'4. Cons Stat of CF'!E37+('3. Cons Balance Sheet'!F20-'3. Cons Balance Sheet'!E20+'4. Cons Stat of CF'!E27)</f>
        <v>214000</v>
      </c>
      <c r="F47" s="216">
        <f>'4. Cons Stat of CF'!F37+('3. Cons Balance Sheet'!G20-'3. Cons Balance Sheet'!F20+'4. Cons Stat of CF'!F27)</f>
        <v>307000</v>
      </c>
      <c r="G47" s="216">
        <f>'4. Cons Stat of CF'!G37+('3. Cons Balance Sheet'!H20-'3. Cons Balance Sheet'!G20+'4. Cons Stat of CF'!G27)</f>
        <v>-976000</v>
      </c>
      <c r="H47" s="101">
        <f>'4. Cons Stat of CF'!H37+('3. Cons Balance Sheet'!I20-'3. Cons Balance Sheet'!H20+'4. Cons Stat of CF'!H27)</f>
        <v>111000</v>
      </c>
    </row>
    <row r="48" spans="2:8" ht="16.7" customHeight="1" thickBot="1" x14ac:dyDescent="0.25">
      <c r="B48" s="208" t="s">
        <v>38</v>
      </c>
      <c r="C48" s="210">
        <f t="shared" ref="C48:H48" si="8">SUM(C40,C44:C47)</f>
        <v>-26079000</v>
      </c>
      <c r="D48" s="209">
        <f t="shared" si="8"/>
        <v>17521000</v>
      </c>
      <c r="E48" s="210">
        <f t="shared" si="8"/>
        <v>-5191000</v>
      </c>
      <c r="F48" s="210">
        <f t="shared" si="8"/>
        <v>9368000</v>
      </c>
      <c r="G48" s="210">
        <f t="shared" si="8"/>
        <v>-10233000</v>
      </c>
      <c r="H48" s="114">
        <f t="shared" si="8"/>
        <v>-31337000</v>
      </c>
    </row>
    <row r="49" spans="2:8" x14ac:dyDescent="0.2">
      <c r="B49" s="227" t="s">
        <v>157</v>
      </c>
      <c r="C49" s="227"/>
      <c r="D49" s="227"/>
      <c r="E49" s="227"/>
      <c r="F49" s="69"/>
      <c r="G49" s="69"/>
      <c r="H49" s="84"/>
    </row>
    <row r="50" spans="2:8" ht="16.7" customHeight="1" x14ac:dyDescent="0.2">
      <c r="C50" s="2"/>
      <c r="D50" s="2"/>
      <c r="E50" s="2"/>
      <c r="F50" s="2"/>
      <c r="G50" s="2"/>
    </row>
    <row r="51" spans="2:8" ht="16.7" customHeight="1" x14ac:dyDescent="0.2">
      <c r="B51" s="212" t="s">
        <v>158</v>
      </c>
      <c r="C51" s="5"/>
      <c r="D51" s="5"/>
      <c r="E51" s="5"/>
      <c r="F51" s="5"/>
      <c r="G51" s="5"/>
    </row>
    <row r="52" spans="2:8" ht="16.7" customHeight="1" x14ac:dyDescent="0.2">
      <c r="B52" s="154" t="s">
        <v>159</v>
      </c>
      <c r="C52" s="213">
        <f>-'3. Cons Balance Sheet'!D20+'3. Cons Balance Sheet'!C20</f>
        <v>45000000</v>
      </c>
      <c r="D52" s="213">
        <f>-'3. Cons Balance Sheet'!E20+'3. Cons Balance Sheet'!D20</f>
        <v>-60753000</v>
      </c>
      <c r="E52" s="213">
        <f>-'3. Cons Balance Sheet'!F20+'3. Cons Balance Sheet'!E20</f>
        <v>104008000</v>
      </c>
      <c r="F52" s="213">
        <f>-'3. Cons Balance Sheet'!G20+'3. Cons Balance Sheet'!F20</f>
        <v>-108109000</v>
      </c>
      <c r="G52" s="213">
        <f>-'3. Cons Balance Sheet'!H20+'3. Cons Balance Sheet'!G20</f>
        <v>8192000</v>
      </c>
      <c r="H52" s="184">
        <f>-'3. Cons Balance Sheet'!I20+'3. Cons Balance Sheet'!H20</f>
        <v>3437000</v>
      </c>
    </row>
    <row r="53" spans="2:8" ht="16.7" customHeight="1" x14ac:dyDescent="0.2">
      <c r="B53" s="215" t="s">
        <v>135</v>
      </c>
      <c r="C53" s="216">
        <f>-'4. Cons Stat of CF'!C37</f>
        <v>1574000</v>
      </c>
      <c r="D53" s="216">
        <f>-'4. Cons Stat of CF'!D37</f>
        <v>425000</v>
      </c>
      <c r="E53" s="216">
        <f>-'4. Cons Stat of CF'!E37</f>
        <v>-214000</v>
      </c>
      <c r="F53" s="216">
        <f>-'4. Cons Stat of CF'!F37</f>
        <v>-307000</v>
      </c>
      <c r="G53" s="216">
        <f>-'4. Cons Stat of CF'!G37</f>
        <v>976000</v>
      </c>
      <c r="H53" s="189">
        <f>-'4. Cons Stat of CF'!H37</f>
        <v>-111000</v>
      </c>
    </row>
    <row r="54" spans="2:8" ht="16.7" customHeight="1" x14ac:dyDescent="0.2">
      <c r="B54" s="208" t="s">
        <v>133</v>
      </c>
      <c r="C54" s="210">
        <f t="shared" ref="C54:H54" si="9">SUM(C48,C52:C53)</f>
        <v>20495000</v>
      </c>
      <c r="D54" s="209">
        <f t="shared" si="9"/>
        <v>-42807000</v>
      </c>
      <c r="E54" s="209">
        <f t="shared" si="9"/>
        <v>98603000</v>
      </c>
      <c r="F54" s="210">
        <f t="shared" si="9"/>
        <v>-99048000</v>
      </c>
      <c r="G54" s="209">
        <f t="shared" si="9"/>
        <v>-1065000</v>
      </c>
      <c r="H54" s="218">
        <f t="shared" si="9"/>
        <v>-28011000</v>
      </c>
    </row>
    <row r="55" spans="2:8" ht="16.7" customHeight="1" x14ac:dyDescent="0.2">
      <c r="B55" s="154"/>
      <c r="C55" s="154"/>
      <c r="D55" s="154"/>
      <c r="E55" s="154"/>
      <c r="F55" s="154"/>
      <c r="G55" s="154"/>
      <c r="H55" s="154"/>
    </row>
    <row r="56" spans="2:8" ht="16.7" customHeight="1" x14ac:dyDescent="0.2"/>
    <row r="57" spans="2:8" ht="16.7" customHeight="1" x14ac:dyDescent="0.2"/>
    <row r="58" spans="2:8" ht="16.7" customHeight="1" x14ac:dyDescent="0.2"/>
    <row r="59" spans="2:8" ht="16.7" customHeight="1" x14ac:dyDescent="0.2"/>
    <row r="60" spans="2:8" ht="16.7" customHeight="1" x14ac:dyDescent="0.2"/>
    <row r="61" spans="2:8" ht="16.7" customHeight="1" x14ac:dyDescent="0.2"/>
    <row r="62" spans="2:8" ht="16.7" customHeight="1" x14ac:dyDescent="0.2"/>
    <row r="63" spans="2:8" ht="16.7" customHeight="1" x14ac:dyDescent="0.2"/>
    <row r="64" spans="2:8" ht="16.7" customHeight="1" x14ac:dyDescent="0.2"/>
    <row r="65" s="222" customFormat="1" ht="16.7" customHeight="1" x14ac:dyDescent="0.2"/>
    <row r="66" s="222" customFormat="1" ht="16.7" customHeight="1" x14ac:dyDescent="0.2"/>
    <row r="67" s="222" customFormat="1" ht="16.7" customHeight="1" x14ac:dyDescent="0.2"/>
    <row r="68" s="222" customFormat="1" ht="16.7" customHeight="1" x14ac:dyDescent="0.2"/>
    <row r="69" s="222" customFormat="1" ht="16.7" customHeight="1" x14ac:dyDescent="0.2"/>
    <row r="70" s="222" customFormat="1" ht="16.7" customHeight="1" x14ac:dyDescent="0.2"/>
    <row r="71" s="222" customFormat="1" ht="16.7" customHeight="1" x14ac:dyDescent="0.2"/>
    <row r="72" s="222" customFormat="1" ht="16.7" customHeight="1" x14ac:dyDescent="0.2"/>
    <row r="73" s="222" customFormat="1" ht="16.7" customHeight="1" x14ac:dyDescent="0.2"/>
    <row r="74" s="222" customFormat="1" ht="16.7" customHeight="1" x14ac:dyDescent="0.2"/>
    <row r="75" s="222" customFormat="1" ht="16.7" customHeight="1" x14ac:dyDescent="0.2"/>
    <row r="76" s="222" customFormat="1" ht="16.7" customHeight="1" x14ac:dyDescent="0.2"/>
    <row r="77" s="222" customFormat="1" ht="16.7" customHeight="1" x14ac:dyDescent="0.2"/>
    <row r="78" s="222" customFormat="1" ht="16.7" customHeight="1" x14ac:dyDescent="0.2"/>
    <row r="79" s="222" customFormat="1" ht="16.7" customHeight="1" x14ac:dyDescent="0.2"/>
    <row r="80" s="222" customFormat="1" ht="16.7" customHeight="1" x14ac:dyDescent="0.2"/>
    <row r="81" s="222" customFormat="1" ht="16.7" customHeight="1" x14ac:dyDescent="0.2"/>
    <row r="82" s="222" customFormat="1" ht="16.7" customHeight="1" x14ac:dyDescent="0.2"/>
    <row r="83" s="222" customFormat="1" ht="16.7" customHeight="1" x14ac:dyDescent="0.2"/>
    <row r="84" s="222" customFormat="1" ht="16.7" customHeight="1" x14ac:dyDescent="0.2"/>
    <row r="85" s="222" customFormat="1" ht="16.7" customHeight="1" x14ac:dyDescent="0.2"/>
    <row r="86" s="222" customFormat="1" ht="16.7" customHeight="1" x14ac:dyDescent="0.2"/>
    <row r="87" s="222" customFormat="1" ht="16.7" customHeight="1" x14ac:dyDescent="0.2"/>
    <row r="88" s="222" customFormat="1" ht="16.7" customHeight="1" x14ac:dyDescent="0.2"/>
    <row r="89" s="222" customFormat="1" ht="16.7" customHeight="1" x14ac:dyDescent="0.2"/>
    <row r="90" s="222" customFormat="1" ht="16.7" customHeight="1" x14ac:dyDescent="0.2"/>
    <row r="91" s="222" customFormat="1" ht="16.7" customHeight="1" x14ac:dyDescent="0.2"/>
  </sheetData>
  <mergeCells count="2">
    <mergeCell ref="B2:D2"/>
    <mergeCell ref="B49:E49"/>
  </mergeCells>
  <pageMargins left="0.75" right="0.75" top="1" bottom="1" header="0.5" footer="0.5"/>
  <customProperties>
    <customPr name="_pios_id" r:id="rId1"/>
  </customProperties>
  <ignoredErrors>
    <ignoredError sqref="C45:E45 C35:H36 G45:H4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540675-3fe8-479f-bd61-7a22e50ebb84" xsi:nil="true"/>
    <lcf76f155ced4ddcb4097134ff3c332f xmlns="e3dbfc16-9d4f-40c7-9a4e-1f2cc64da845">
      <Terms xmlns="http://schemas.microsoft.com/office/infopath/2007/PartnerControls"/>
    </lcf76f155ced4ddcb4097134ff3c332f>
    <SharedWithUsers xmlns="1e77aff3-56fb-459a-8532-f6248deba525">
      <UserInfo>
        <DisplayName/>
        <AccountId xsi:nil="true"/>
        <AccountType/>
      </UserInfo>
    </SharedWithUsers>
    <PreviousStatus xmlns="1e77aff3-56fb-459a-8532-f6248deba5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7" ma:contentTypeDescription="Create a new document." ma:contentTypeScope="" ma:versionID="930c2cba34ec345c4ea2fecd4f652d13">
  <xsd:schema xmlns:xsd="http://www.w3.org/2001/XMLSchema" xmlns:xs="http://www.w3.org/2001/XMLSchema" xmlns:p="http://schemas.microsoft.com/office/2006/metadata/properties" xmlns:ns2="e3dbfc16-9d4f-40c7-9a4e-1f2cc64da845" xmlns:ns3="1e77aff3-56fb-459a-8532-f6248deba525" xmlns:ns4="57540675-3fe8-479f-bd61-7a22e50ebb84" targetNamespace="http://schemas.microsoft.com/office/2006/metadata/properties" ma:root="true" ma:fieldsID="c00a15068e1518a15298c1e5a603b007" ns2:_="" ns3:_="" ns4:_="">
    <xsd:import namespace="e3dbfc16-9d4f-40c7-9a4e-1f2cc64da845"/>
    <xsd:import namespace="1e77aff3-56fb-459a-8532-f6248deba525"/>
    <xsd:import namespace="57540675-3fe8-479f-bd61-7a22e50ebb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da2602-2831-4bd4-98ec-7e296caae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40675-3fe8-479f-bd61-7a22e50ebb8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21973b4-1cd7-4ee3-bc52-36e4c79d9982}" ma:internalName="TaxCatchAll" ma:showField="CatchAllData" ma:web="1e77aff3-56fb-459a-8532-f6248deba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286C3F-6094-4441-AE93-639F27FC2C86}">
  <ds:schemaRefs>
    <ds:schemaRef ds:uri="http://schemas.microsoft.com/office/2006/metadata/properties"/>
    <ds:schemaRef ds:uri="http://schemas.microsoft.com/office/infopath/2007/PartnerControls"/>
    <ds:schemaRef ds:uri="57540675-3fe8-479f-bd61-7a22e50ebb84"/>
    <ds:schemaRef ds:uri="e3dbfc16-9d4f-40c7-9a4e-1f2cc64da845"/>
    <ds:schemaRef ds:uri="1e77aff3-56fb-459a-8532-f6248deba525"/>
  </ds:schemaRefs>
</ds:datastoreItem>
</file>

<file path=customXml/itemProps2.xml><?xml version="1.0" encoding="utf-8"?>
<ds:datastoreItem xmlns:ds="http://schemas.openxmlformats.org/officeDocument/2006/customXml" ds:itemID="{3594DC63-ED62-4DF7-90AF-8F0983CDD3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FDACE8-4E50-441F-A46B-9B7B9853E7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57540675-3fe8-479f-bd61-7a22e50ebb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</vt:lpstr>
      <vt:lpstr>1. Key figures table</vt:lpstr>
      <vt:lpstr>2. Cons Stat of Income</vt:lpstr>
      <vt:lpstr>3. Cons Balance Sheet</vt:lpstr>
      <vt:lpstr>4. Cons Stat of CF</vt:lpstr>
      <vt:lpstr>5. Operational performance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Freek Borst</cp:lastModifiedBy>
  <cp:revision>2</cp:revision>
  <dcterms:created xsi:type="dcterms:W3CDTF">2024-04-16T18:18:28Z</dcterms:created>
  <dcterms:modified xsi:type="dcterms:W3CDTF">2024-04-16T18:24:22Z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MediaServiceImageTags">
    <vt:lpwstr/>
  </property>
</Properties>
</file>