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tomtominternational.sharepoint.com/teams/Corp/InvestorRelations/Quarterly results/2026/Q1/Press Release/"/>
    </mc:Choice>
  </mc:AlternateContent>
  <xr:revisionPtr revIDLastSave="261" documentId="11_02A6EE39FC864F1C066E006F6DE57C7306C0FE6D" xr6:coauthVersionLast="47" xr6:coauthVersionMax="47" xr10:uidLastSave="{85B469AE-8C3E-4E8D-99A0-870976B44C02}"/>
  <bookViews>
    <workbookView xWindow="14580" yWindow="-16320" windowWidth="29040" windowHeight="15720" tabRatio="667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Balance Sheet" sheetId="4" r:id="rId4"/>
    <sheet name="4. Cons Stat of CF" sheetId="5" r:id="rId5"/>
    <sheet name="5. Operational performance" sheetId="6" r:id="rId6"/>
  </sheet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6" l="1"/>
  <c r="E53" i="6"/>
  <c r="F53" i="6"/>
  <c r="G53" i="6"/>
  <c r="H53" i="6"/>
  <c r="C53" i="6"/>
  <c r="D52" i="6"/>
  <c r="E52" i="6"/>
  <c r="F52" i="6"/>
  <c r="G52" i="6"/>
  <c r="H52" i="6"/>
  <c r="C52" i="6"/>
  <c r="D47" i="6"/>
  <c r="E47" i="6"/>
  <c r="F47" i="6"/>
  <c r="G47" i="6"/>
  <c r="H47" i="6"/>
  <c r="C47" i="6"/>
  <c r="G45" i="6"/>
  <c r="H45" i="6"/>
  <c r="C45" i="6"/>
  <c r="D44" i="6"/>
  <c r="E44" i="6"/>
  <c r="F44" i="6"/>
  <c r="G44" i="6"/>
  <c r="H44" i="6"/>
  <c r="C44" i="6"/>
  <c r="G39" i="6"/>
  <c r="H39" i="6"/>
  <c r="F39" i="6"/>
  <c r="D38" i="6"/>
  <c r="E38" i="6"/>
  <c r="F38" i="6"/>
  <c r="G38" i="6"/>
  <c r="H38" i="6"/>
  <c r="C38" i="6"/>
  <c r="D37" i="6"/>
  <c r="E37" i="6"/>
  <c r="F37" i="6"/>
  <c r="G37" i="6"/>
  <c r="H37" i="6"/>
  <c r="C37" i="6"/>
  <c r="D36" i="6"/>
  <c r="E36" i="6"/>
  <c r="F36" i="6"/>
  <c r="G36" i="6"/>
  <c r="H36" i="6"/>
  <c r="C36" i="6"/>
  <c r="D35" i="6"/>
  <c r="E35" i="6"/>
  <c r="F35" i="6"/>
  <c r="G35" i="6"/>
  <c r="H35" i="6"/>
  <c r="C35" i="6"/>
  <c r="D28" i="6"/>
  <c r="E28" i="6"/>
  <c r="F28" i="6"/>
  <c r="G28" i="6"/>
  <c r="H28" i="6"/>
  <c r="C28" i="6"/>
  <c r="D27" i="6"/>
  <c r="E27" i="6"/>
  <c r="F27" i="6"/>
  <c r="G27" i="6"/>
  <c r="H27" i="6"/>
  <c r="C27" i="6"/>
  <c r="D26" i="6"/>
  <c r="E26" i="6"/>
  <c r="F26" i="6"/>
  <c r="G26" i="6"/>
  <c r="H26" i="6"/>
  <c r="C26" i="6"/>
  <c r="D21" i="6"/>
  <c r="E21" i="6"/>
  <c r="F21" i="6"/>
  <c r="G21" i="6"/>
  <c r="H21" i="6"/>
  <c r="C21" i="6"/>
  <c r="D14" i="6"/>
  <c r="E14" i="6"/>
  <c r="F14" i="6"/>
  <c r="G14" i="6"/>
  <c r="H14" i="6"/>
  <c r="C14" i="6"/>
  <c r="D13" i="6"/>
  <c r="E13" i="6"/>
  <c r="F13" i="6"/>
  <c r="G13" i="6"/>
  <c r="H13" i="6"/>
  <c r="C13" i="6"/>
  <c r="D12" i="6"/>
  <c r="E12" i="6"/>
  <c r="F12" i="6"/>
  <c r="G12" i="6"/>
  <c r="H12" i="6"/>
  <c r="C12" i="6"/>
  <c r="D9" i="6"/>
  <c r="E9" i="6"/>
  <c r="F9" i="6"/>
  <c r="G9" i="6"/>
  <c r="H9" i="6"/>
  <c r="C9" i="6"/>
  <c r="D8" i="6"/>
  <c r="E8" i="6"/>
  <c r="F8" i="6"/>
  <c r="G8" i="6"/>
  <c r="H8" i="6"/>
  <c r="C8" i="6"/>
  <c r="D7" i="6"/>
  <c r="E7" i="6"/>
  <c r="F7" i="6"/>
  <c r="G7" i="6"/>
  <c r="H7" i="6"/>
  <c r="C7" i="6"/>
  <c r="D6" i="6"/>
  <c r="E6" i="6"/>
  <c r="F6" i="6"/>
  <c r="G6" i="6"/>
  <c r="H6" i="6"/>
  <c r="C6" i="6"/>
  <c r="H46" i="6" l="1"/>
  <c r="G46" i="6"/>
  <c r="F46" i="6"/>
  <c r="H25" i="6"/>
  <c r="G25" i="6"/>
  <c r="F25" i="6"/>
  <c r="E25" i="6"/>
  <c r="H19" i="6"/>
  <c r="G19" i="6"/>
  <c r="F18" i="6"/>
  <c r="E18" i="6"/>
  <c r="D18" i="6"/>
  <c r="C18" i="6"/>
  <c r="H17" i="6"/>
  <c r="G17" i="6"/>
  <c r="F17" i="6"/>
  <c r="E17" i="6"/>
  <c r="B3" i="6"/>
  <c r="B3" i="5"/>
  <c r="B3" i="4"/>
  <c r="B3" i="3"/>
  <c r="C11" i="6" l="1"/>
  <c r="G11" i="6"/>
  <c r="C25" i="6"/>
  <c r="F11" i="6"/>
  <c r="H11" i="6"/>
  <c r="D25" i="6"/>
  <c r="D11" i="6"/>
  <c r="G18" i="6"/>
  <c r="H18" i="6"/>
  <c r="C19" i="6"/>
  <c r="D19" i="6"/>
  <c r="E11" i="6"/>
  <c r="C17" i="6"/>
  <c r="E19" i="6"/>
  <c r="D17" i="6"/>
  <c r="F19" i="6"/>
  <c r="D16" i="6" l="1"/>
  <c r="D23" i="6" s="1"/>
  <c r="D30" i="6" s="1"/>
  <c r="H16" i="6"/>
  <c r="H23" i="6" s="1"/>
  <c r="H30" i="6" s="1"/>
  <c r="F16" i="6"/>
  <c r="F23" i="6" s="1"/>
  <c r="F30" i="6" s="1"/>
  <c r="E16" i="6"/>
  <c r="E23" i="6" s="1"/>
  <c r="E30" i="6" s="1"/>
  <c r="G16" i="6"/>
  <c r="G23" i="6" s="1"/>
  <c r="G30" i="6" s="1"/>
  <c r="C16" i="6"/>
  <c r="C23" i="6" s="1"/>
  <c r="C30" i="6" s="1"/>
  <c r="D40" i="6" l="1"/>
  <c r="D48" i="6" s="1"/>
  <c r="D54" i="6" s="1"/>
  <c r="F40" i="6"/>
  <c r="F48" i="6" s="1"/>
  <c r="F54" i="6" s="1"/>
  <c r="E40" i="6"/>
  <c r="E48" i="6" s="1"/>
  <c r="E54" i="6" s="1"/>
  <c r="H40" i="6"/>
  <c r="H48" i="6" s="1"/>
  <c r="H54" i="6" s="1"/>
  <c r="C40" i="6"/>
  <c r="C48" i="6" s="1"/>
  <c r="C54" i="6" s="1"/>
  <c r="G40" i="6"/>
  <c r="G48" i="6" s="1"/>
  <c r="G54" i="6" s="1"/>
</calcChain>
</file>

<file path=xl/sharedStrings.xml><?xml version="1.0" encoding="utf-8"?>
<sst xmlns="http://schemas.openxmlformats.org/spreadsheetml/2006/main" count="245" uniqueCount="161">
  <si>
    <t>TOMTOM FINANCIAL DATA PACK Q1 '26</t>
  </si>
  <si>
    <t>Key figures</t>
  </si>
  <si>
    <t>First quarter 2026 results</t>
  </si>
  <si>
    <t>(€ in thousands, unless stated otherwise)</t>
  </si>
  <si>
    <t>Q1 '26</t>
  </si>
  <si>
    <t>Q1 '25</t>
  </si>
  <si>
    <t>y.o.y. change</t>
  </si>
  <si>
    <t>Location Technology</t>
  </si>
  <si>
    <t xml:space="preserve">   Automotive</t>
  </si>
  <si>
    <t xml:space="preserve">   Enterprise</t>
  </si>
  <si>
    <t>Consumer</t>
  </si>
  <si>
    <t>Revenue</t>
  </si>
  <si>
    <t>Gross profit</t>
  </si>
  <si>
    <t>Gross margin</t>
  </si>
  <si>
    <t>Operating expenses</t>
  </si>
  <si>
    <t>EBIT</t>
  </si>
  <si>
    <t>EBIT margin</t>
  </si>
  <si>
    <t>Net result</t>
  </si>
  <si>
    <t>Free cash flow (FCF)¹</t>
  </si>
  <si>
    <t>FCF¹ as a % of revenue</t>
  </si>
  <si>
    <t>(€ in thousands)</t>
  </si>
  <si>
    <t>Automotive reported revenue</t>
  </si>
  <si>
    <t>Movement of Automotive deferred revenue</t>
  </si>
  <si>
    <t>Operational revenue</t>
  </si>
  <si>
    <t>Free cash flow reconciliation from operating result to net cash movement</t>
  </si>
  <si>
    <t>Operating result</t>
  </si>
  <si>
    <t>Depreciation and amortization</t>
  </si>
  <si>
    <t>Equity-settled stock compensation expenses</t>
  </si>
  <si>
    <t>Other non-cash items</t>
  </si>
  <si>
    <t>Movements in working capital (excl. deferred revenue)</t>
  </si>
  <si>
    <t>Movements in deferred revenue</t>
  </si>
  <si>
    <t>Interest and tax</t>
  </si>
  <si>
    <t>Investments in property, plant and equipment, and intangible assets</t>
  </si>
  <si>
    <t>Free cash flow</t>
  </si>
  <si>
    <t>Lease payments</t>
  </si>
  <si>
    <t>Cash flow from other investing and financing activities</t>
  </si>
  <si>
    <t>Exchange rate differences on cash and fixed-term deposits</t>
  </si>
  <si>
    <t>Net cash movement</t>
  </si>
  <si>
    <t>Deferred revenue</t>
  </si>
  <si>
    <t>Automotive</t>
  </si>
  <si>
    <t>Enterprise</t>
  </si>
  <si>
    <t>Gross deferred revenue</t>
  </si>
  <si>
    <t>Less: Netting adjustment to unbilled revenue</t>
  </si>
  <si>
    <t>Consolidated condensed statement of income</t>
  </si>
  <si>
    <t>Q4 '24</t>
  </si>
  <si>
    <t>Q2 '25</t>
  </si>
  <si>
    <t>Q3 '25</t>
  </si>
  <si>
    <t>Q4 '25</t>
  </si>
  <si>
    <t>Cost of sales</t>
  </si>
  <si>
    <t>Research and development expenses - Geographic data</t>
  </si>
  <si>
    <t>Research and development expenses - Application layer</t>
  </si>
  <si>
    <t>Sales and marketing expenses</t>
  </si>
  <si>
    <t>General and administrative expenses</t>
  </si>
  <si>
    <t>Total operating expenses</t>
  </si>
  <si>
    <t>Operating result (EBIT)</t>
  </si>
  <si>
    <t>Financial result</t>
  </si>
  <si>
    <t>Result before tax</t>
  </si>
  <si>
    <t>Income tax (expense)/gain</t>
  </si>
  <si>
    <r>
      <rPr>
        <b/>
        <sz val="10"/>
        <color rgb="FF000000"/>
        <rFont val="Arial"/>
        <family val="2"/>
      </rPr>
      <t>Net result</t>
    </r>
    <r>
      <rPr>
        <b/>
        <vertAlign val="superscript"/>
        <sz val="10"/>
        <color rgb="FF000000"/>
        <rFont val="Arial"/>
        <family val="2"/>
      </rPr>
      <t>1</t>
    </r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</si>
  <si>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Net result is fully attributable to equity holders of the parent.</t>
    </r>
  </si>
  <si>
    <t>Weighted average number of shares (in thousands)</t>
  </si>
  <si>
    <t>Basic</t>
  </si>
  <si>
    <t>Diluted</t>
  </si>
  <si>
    <t>Earnings per share (in €)</t>
  </si>
  <si>
    <r>
      <rPr>
        <sz val="10"/>
        <color rgb="FF000000"/>
        <rFont val="Arial"/>
        <family val="2"/>
      </rPr>
      <t>Diluted</t>
    </r>
    <r>
      <rPr>
        <vertAlign val="superscript"/>
        <sz val="10"/>
        <color rgb="FF000000"/>
        <rFont val="Arial"/>
        <family val="2"/>
      </rPr>
      <t>2</t>
    </r>
  </si>
  <si>
    <r>
      <rPr>
        <sz val="8"/>
        <color rgb="FF000000"/>
        <rFont val="Arial"/>
        <family val="2"/>
      </rPr>
      <t xml:space="preserve"> 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When the net result is a loss, no </t>
    </r>
    <r>
      <rPr>
        <sz val="8"/>
        <color rgb="FF000000"/>
        <rFont val="Arial"/>
        <family val="2"/>
      </rPr>
      <t xml:space="preserve">additional shares from assumed conversion are taken into account as the effect would be anti-dilutive. </t>
    </r>
  </si>
  <si>
    <t>Consolidated condensed balance sheet</t>
  </si>
  <si>
    <t>30-Sep-24</t>
  </si>
  <si>
    <t>31-Dec-24</t>
  </si>
  <si>
    <t>31-Mar-25</t>
  </si>
  <si>
    <t>30-Jun-25</t>
  </si>
  <si>
    <t>30-Sep-25</t>
  </si>
  <si>
    <t>31-Dec-25</t>
  </si>
  <si>
    <t>31-Mar-26</t>
  </si>
  <si>
    <t>Goodwill</t>
  </si>
  <si>
    <t>Other intangible assets</t>
  </si>
  <si>
    <t>Property, plant and equipment</t>
  </si>
  <si>
    <t>Lease assets</t>
  </si>
  <si>
    <t>Other contract-related assets</t>
  </si>
  <si>
    <t>Other investments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</si>
  <si>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</si>
  <si>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</si>
  <si>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</si>
  <si>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</si>
  <si>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</si>
  <si>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</si>
  <si>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</si>
  <si>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</si>
  <si>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</si>
  <si>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</si>
  <si>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</si>
  <si>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</si>
  <si>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</si>
  <si>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</si>
  <si>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</si>
  <si>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</si>
  <si>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contract-related liabilities</t>
  </si>
  <si>
    <t>Income taxes</t>
  </si>
  <si>
    <t>Accruals and other liabilities</t>
  </si>
  <si>
    <t>Total current liabilities</t>
  </si>
  <si>
    <t>Total equity and liabilities</t>
  </si>
  <si>
    <t>Additional information:</t>
  </si>
  <si>
    <t>Deferred revenue breakdown</t>
  </si>
  <si>
    <t>Netting adjustment to unbilled revenue</t>
  </si>
  <si>
    <t>Net deferred revenue</t>
  </si>
  <si>
    <t>Net cash</t>
  </si>
  <si>
    <t>Cash and cash equivalents at the end of the period</t>
  </si>
  <si>
    <t>Cash placed in fixed term deposits</t>
  </si>
  <si>
    <t>Net cash at the end of the period</t>
  </si>
  <si>
    <t>Consolidated condensed statement of cash flows</t>
  </si>
  <si>
    <t>Foreign exchange adjustments</t>
  </si>
  <si>
    <t>Change in provisions</t>
  </si>
  <si>
    <t>Other non-cash movements</t>
  </si>
  <si>
    <t>Changes in working capital:</t>
  </si>
  <si>
    <t>Change in inventories</t>
  </si>
  <si>
    <t>Change in receivables and prepayments</t>
  </si>
  <si>
    <r>
      <t>Change in liabilities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 xml:space="preserve"> (excluding provisions)</t>
    </r>
  </si>
  <si>
    <t>Cash flow from operations</t>
  </si>
  <si>
    <t>Interest received</t>
  </si>
  <si>
    <t>Interest paid</t>
  </si>
  <si>
    <t>Corporate income taxes paid</t>
  </si>
  <si>
    <t>Cash flow from operating activities</t>
  </si>
  <si>
    <t>Investments in intangible assets</t>
  </si>
  <si>
    <t>Investments in property, plant and equipment</t>
  </si>
  <si>
    <t>Proceeds from sale of investments</t>
  </si>
  <si>
    <t>Dividends received</t>
  </si>
  <si>
    <t>(Increase)/decrease in fixed-term deposits</t>
  </si>
  <si>
    <t>Cash flow from investing activities</t>
  </si>
  <si>
    <t>Payment of lease liabilities</t>
  </si>
  <si>
    <t>Proceeds on issue of ordinary shares</t>
  </si>
  <si>
    <t>Purchase of treasury shares</t>
  </si>
  <si>
    <t>Cash flow from financing activities</t>
  </si>
  <si>
    <t>Net increase/(decrease) in cash and cash equivalents</t>
  </si>
  <si>
    <t>Cash and cash equivalents at the beginning of period</t>
  </si>
  <si>
    <t>Exchange rate changes on cash balances held in foreign currencies</t>
  </si>
  <si>
    <t>Reconciliation to net cash</t>
  </si>
  <si>
    <r>
      <rPr>
        <vertAlign val="superscript"/>
        <sz val="8"/>
        <color rgb="FF000000"/>
        <rFont val="Arial"/>
        <family val="2"/>
      </rPr>
      <t xml:space="preserve">1 </t>
    </r>
    <r>
      <rPr>
        <sz val="8"/>
        <color rgb="FF000000"/>
        <rFont val="Arial"/>
        <family val="2"/>
      </rPr>
      <t>Includes movements in the non-current portion of deferred revenue presented under non-current liabilities.</t>
    </r>
  </si>
  <si>
    <t>% of revenue</t>
  </si>
  <si>
    <r>
      <t>Restructuring-related cash flow</t>
    </r>
    <r>
      <rPr>
        <vertAlign val="superscript"/>
        <sz val="10"/>
        <color rgb="FF000000"/>
        <rFont val="Arial"/>
        <family val="2"/>
      </rPr>
      <t>1</t>
    </r>
  </si>
  <si>
    <t>Free cash flow excluding restructuring</t>
  </si>
  <si>
    <t>¹ Restructuring-related cash flows are related to the Maps realignment announced in June 2025.</t>
  </si>
  <si>
    <t>Operational performance</t>
  </si>
  <si>
    <t>Total IFRS revenue</t>
  </si>
  <si>
    <t>Movement of deferred revenue</t>
  </si>
  <si>
    <t>Total operational revenue</t>
  </si>
  <si>
    <t>Operational gross profit</t>
  </si>
  <si>
    <t>Total cash spend</t>
  </si>
  <si>
    <t>Operating expenses excluding D&amp;A</t>
  </si>
  <si>
    <t>CAPEX</t>
  </si>
  <si>
    <t>Operational result</t>
  </si>
  <si>
    <t>Reconciliations:</t>
  </si>
  <si>
    <t>Operational result to Free Cash Flow (FCF)</t>
  </si>
  <si>
    <t>Working capital movements</t>
  </si>
  <si>
    <t>Interest and Tax payments</t>
  </si>
  <si>
    <t>Restructuring related cash flow</t>
  </si>
  <si>
    <r>
      <rPr>
        <b/>
        <sz val="10"/>
        <color rgb="FF000000"/>
        <rFont val="Arial"/>
        <family val="2"/>
      </rPr>
      <t>FCF</t>
    </r>
    <r>
      <rPr>
        <b/>
        <vertAlign val="superscript"/>
        <sz val="10"/>
        <color rgb="FF000000"/>
        <rFont val="Arial"/>
        <family val="2"/>
      </rPr>
      <t>1</t>
    </r>
  </si>
  <si>
    <r>
      <rPr>
        <b/>
        <sz val="10"/>
        <color rgb="FF000000"/>
        <rFont val="Arial"/>
        <family val="2"/>
      </rPr>
      <t>FCF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to net cash movement</t>
    </r>
  </si>
  <si>
    <t>¹ Free cash flow in 2025 excludes restructuring payments related to the organizational realignment announced in June 2025.</t>
  </si>
  <si>
    <t>Movement in net cash to movement in cash equivalents</t>
  </si>
  <si>
    <t>Movement in fixed-term deposits</t>
  </si>
  <si>
    <t>¹ Free cash flow in 2026 excludes restructuring payments related to the organizational realignment announced in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</si>
</sst>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* #,##0,;* \(#,##0,\);* #,##0,;_(@_)"/>
    <numFmt numFmtId="165" formatCode="d\ mmmm\ yyyy"/>
    <numFmt numFmtId="166" formatCode="_([$€]* #,##0.00_);_([$€]* \(#,##0.00\);_([$€]* &quot;-&quot;??_);_(@_)"/>
    <numFmt numFmtId="167" formatCode="0%_);\(0%\);&quot;&quot;@"/>
    <numFmt numFmtId="168" formatCode="#,##0,_);\(#,##0,\)"/>
    <numFmt numFmtId="169" formatCode="#,##0,;&quot;-&quot;#,##0,;#,##0,;_(@_)"/>
    <numFmt numFmtId="170" formatCode="#,##0,_);\(#,##0,\);&quot;-&quot;@"/>
    <numFmt numFmtId="171" formatCode="#,##0.00_);\(#,##0.00\);&quot;-&quot;@"/>
  </numFmts>
  <fonts count="25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000000"/>
      <name val="Calibri"/>
      <family val="2"/>
    </font>
    <font>
      <sz val="16"/>
      <color rgb="FF000000"/>
      <name val="Arial"/>
      <family val="2"/>
    </font>
    <font>
      <b/>
      <sz val="10"/>
      <color rgb="FF004B7F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8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rgb="FFB6B6B6"/>
      <name val="Arial"/>
      <family val="2"/>
    </font>
    <font>
      <i/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EDFF"/>
        <bgColor indexed="64"/>
      </patternFill>
    </fill>
    <fill>
      <patternFill patternType="solid">
        <fgColor rgb="FFB2E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E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A7FE"/>
      </bottom>
      <diagonal/>
    </border>
    <border>
      <left/>
      <right/>
      <top style="medium">
        <color rgb="FF00A7FE"/>
      </top>
      <bottom style="medium">
        <color rgb="FF00A7FE"/>
      </bottom>
      <diagonal/>
    </border>
    <border>
      <left/>
      <right/>
      <top style="medium">
        <color rgb="FF00A7FE"/>
      </top>
      <bottom/>
      <diagonal/>
    </border>
    <border>
      <left/>
      <right/>
      <top/>
      <bottom style="thin">
        <color rgb="FF00A7FE"/>
      </bottom>
      <diagonal/>
    </border>
    <border>
      <left/>
      <right/>
      <top style="thin">
        <color rgb="FF00A7FE"/>
      </top>
      <bottom style="thin">
        <color rgb="FF00A7FE"/>
      </bottom>
      <diagonal/>
    </border>
    <border>
      <left/>
      <right/>
      <top style="thin">
        <color rgb="FF00A7FE"/>
      </top>
      <bottom/>
      <diagonal/>
    </border>
    <border>
      <left/>
      <right/>
      <top/>
      <bottom style="thin">
        <color rgb="FF00AAFF"/>
      </bottom>
      <diagonal/>
    </border>
    <border>
      <left/>
      <right/>
      <top style="thin">
        <color rgb="FF00AAFF"/>
      </top>
      <bottom style="medium">
        <color rgb="FF00A7FE"/>
      </bottom>
      <diagonal/>
    </border>
    <border>
      <left/>
      <right/>
      <top style="medium">
        <color rgb="FF00A7FE"/>
      </top>
      <bottom style="thin">
        <color rgb="FF00A7FE"/>
      </bottom>
      <diagonal/>
    </border>
    <border>
      <left/>
      <right/>
      <top style="thin">
        <color rgb="FF00A7FE"/>
      </top>
      <bottom style="medium">
        <color rgb="FF00A7FE"/>
      </bottom>
      <diagonal/>
    </border>
    <border>
      <left/>
      <right/>
      <top/>
      <bottom style="dashed">
        <color rgb="FF00A7FE"/>
      </bottom>
      <diagonal/>
    </border>
    <border>
      <left/>
      <right/>
      <top style="dashed">
        <color rgb="FF00A7FE"/>
      </top>
      <bottom/>
      <diagonal/>
    </border>
    <border>
      <left/>
      <right/>
      <top style="thin">
        <color rgb="FF60ADE0"/>
      </top>
      <bottom style="medium">
        <color rgb="FF00A7FE"/>
      </bottom>
      <diagonal/>
    </border>
    <border>
      <left/>
      <right/>
      <top style="thin">
        <color rgb="FF60ADE0"/>
      </top>
      <bottom/>
      <diagonal/>
    </border>
    <border>
      <left/>
      <right/>
      <top style="medium">
        <color rgb="FF00A7FE"/>
      </top>
      <bottom style="thin">
        <color rgb="FF60ADE0"/>
      </bottom>
      <diagonal/>
    </border>
    <border>
      <left/>
      <right/>
      <top/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 style="thin">
        <color theme="6"/>
      </top>
      <bottom/>
      <diagonal/>
    </border>
    <border>
      <left/>
      <right/>
      <top/>
      <bottom style="thin">
        <color theme="6"/>
      </bottom>
      <diagonal/>
    </border>
    <border>
      <left/>
      <right/>
      <top/>
      <bottom style="dashed">
        <color rgb="FF00B0F0"/>
      </bottom>
      <diagonal/>
    </border>
    <border>
      <left/>
      <right/>
      <top style="dashed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/>
      <top/>
      <bottom style="medium">
        <color rgb="FF00B0F0"/>
      </bottom>
      <diagonal/>
    </border>
    <border>
      <left/>
      <right/>
      <top style="medium">
        <color rgb="FF00A7FE"/>
      </top>
      <bottom style="medium">
        <color rgb="FF00AAFF"/>
      </bottom>
      <diagonal/>
    </border>
    <border>
      <left/>
      <right/>
      <top style="medium">
        <color rgb="FF00AAFF"/>
      </top>
      <bottom/>
      <diagonal/>
    </border>
  </borders>
  <cellStyleXfs count="8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166" fontId="17" fillId="0" borderId="0"/>
    <xf numFmtId="0" fontId="15" fillId="0" borderId="0"/>
  </cellStyleXfs>
  <cellXfs count="189">
    <xf numFmtId="0" fontId="0" fillId="0" borderId="0" xfId="0"/>
    <xf numFmtId="0" fontId="1" fillId="0" borderId="0" xfId="1">
      <alignment wrapText="1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0" fontId="9" fillId="2" borderId="1" xfId="0" applyFont="1" applyFill="1" applyBorder="1" applyAlignment="1">
      <alignment wrapText="1"/>
    </xf>
    <xf numFmtId="164" fontId="1" fillId="2" borderId="4" xfId="0" applyNumberFormat="1" applyFont="1" applyFill="1" applyBorder="1" applyAlignment="1">
      <alignment wrapText="1"/>
    </xf>
    <xf numFmtId="164" fontId="9" fillId="2" borderId="6" xfId="0" applyNumberFormat="1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2" borderId="3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1" fillId="0" borderId="3" xfId="0" applyFont="1" applyBorder="1" applyAlignment="1">
      <alignment horizontal="right" wrapText="1"/>
    </xf>
    <xf numFmtId="0" fontId="1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right" vertical="top" wrapText="1"/>
    </xf>
    <xf numFmtId="0" fontId="9" fillId="0" borderId="10" xfId="0" applyFont="1" applyBorder="1" applyAlignment="1">
      <alignment wrapText="1"/>
    </xf>
    <xf numFmtId="0" fontId="1" fillId="4" borderId="0" xfId="0" applyFont="1" applyFill="1" applyAlignment="1">
      <alignment horizontal="right" wrapText="1"/>
    </xf>
    <xf numFmtId="0" fontId="1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2" borderId="0" xfId="0" applyFont="1" applyFill="1" applyAlignment="1">
      <alignment horizontal="right" wrapText="1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left" wrapText="1" indent="2"/>
    </xf>
    <xf numFmtId="0" fontId="1" fillId="2" borderId="0" xfId="0" applyFont="1" applyFill="1" applyAlignment="1">
      <alignment horizontal="left" wrapText="1" indent="1"/>
    </xf>
    <xf numFmtId="0" fontId="9" fillId="2" borderId="0" xfId="0" applyFont="1" applyFill="1" applyAlignment="1">
      <alignment vertical="top" wrapText="1"/>
    </xf>
    <xf numFmtId="167" fontId="18" fillId="5" borderId="0" xfId="6" applyNumberFormat="1" applyFont="1" applyFill="1"/>
    <xf numFmtId="0" fontId="9" fillId="5" borderId="0" xfId="0" applyFont="1" applyFill="1" applyAlignment="1">
      <alignment horizontal="right" wrapText="1"/>
    </xf>
    <xf numFmtId="0" fontId="10" fillId="5" borderId="1" xfId="0" applyFont="1" applyFill="1" applyBorder="1" applyAlignment="1">
      <alignment horizontal="right" wrapText="1"/>
    </xf>
    <xf numFmtId="167" fontId="16" fillId="5" borderId="0" xfId="6" applyNumberFormat="1" applyFont="1" applyFill="1"/>
    <xf numFmtId="167" fontId="16" fillId="5" borderId="16" xfId="6" applyNumberFormat="1" applyFont="1" applyFill="1" applyBorder="1"/>
    <xf numFmtId="167" fontId="16" fillId="5" borderId="17" xfId="6" applyNumberFormat="1" applyFont="1" applyFill="1" applyBorder="1"/>
    <xf numFmtId="0" fontId="9" fillId="5" borderId="17" xfId="0" applyFont="1" applyFill="1" applyBorder="1" applyAlignment="1">
      <alignment horizontal="right" wrapText="1"/>
    </xf>
    <xf numFmtId="168" fontId="16" fillId="5" borderId="18" xfId="6" applyNumberFormat="1" applyFont="1" applyFill="1" applyBorder="1"/>
    <xf numFmtId="168" fontId="16" fillId="5" borderId="0" xfId="6" applyNumberFormat="1" applyFont="1" applyFill="1"/>
    <xf numFmtId="168" fontId="16" fillId="5" borderId="16" xfId="6" applyNumberFormat="1" applyFont="1" applyFill="1" applyBorder="1"/>
    <xf numFmtId="168" fontId="19" fillId="5" borderId="17" xfId="6" applyNumberFormat="1" applyFont="1" applyFill="1" applyBorder="1"/>
    <xf numFmtId="168" fontId="19" fillId="5" borderId="0" xfId="6" applyNumberFormat="1" applyFont="1" applyFill="1"/>
    <xf numFmtId="167" fontId="18" fillId="5" borderId="19" xfId="6" applyNumberFormat="1" applyFont="1" applyFill="1" applyBorder="1"/>
    <xf numFmtId="0" fontId="20" fillId="3" borderId="2" xfId="0" applyFont="1" applyFill="1" applyBorder="1" applyAlignment="1">
      <alignment horizontal="right" vertical="top" wrapText="1"/>
    </xf>
    <xf numFmtId="168" fontId="16" fillId="3" borderId="18" xfId="6" applyNumberFormat="1" applyFont="1" applyFill="1" applyBorder="1"/>
    <xf numFmtId="168" fontId="16" fillId="3" borderId="0" xfId="6" applyNumberFormat="1" applyFont="1" applyFill="1"/>
    <xf numFmtId="168" fontId="16" fillId="3" borderId="16" xfId="6" applyNumberFormat="1" applyFont="1" applyFill="1" applyBorder="1"/>
    <xf numFmtId="168" fontId="19" fillId="3" borderId="17" xfId="6" applyNumberFormat="1" applyFont="1" applyFill="1" applyBorder="1"/>
    <xf numFmtId="168" fontId="19" fillId="3" borderId="0" xfId="6" applyNumberFormat="1" applyFont="1" applyFill="1"/>
    <xf numFmtId="167" fontId="18" fillId="3" borderId="0" xfId="6" applyNumberFormat="1" applyFont="1" applyFill="1"/>
    <xf numFmtId="167" fontId="18" fillId="3" borderId="19" xfId="6" applyNumberFormat="1" applyFont="1" applyFill="1" applyBorder="1"/>
    <xf numFmtId="168" fontId="19" fillId="3" borderId="19" xfId="6" applyNumberFormat="1" applyFont="1" applyFill="1" applyBorder="1"/>
    <xf numFmtId="0" fontId="20" fillId="2" borderId="2" xfId="0" applyFont="1" applyFill="1" applyBorder="1" applyAlignment="1">
      <alignment horizontal="right" vertical="top" wrapText="1"/>
    </xf>
    <xf numFmtId="168" fontId="16" fillId="5" borderId="3" xfId="6" applyNumberFormat="1" applyFont="1" applyFill="1" applyBorder="1"/>
    <xf numFmtId="168" fontId="19" fillId="5" borderId="19" xfId="6" applyNumberFormat="1" applyFont="1" applyFill="1" applyBorder="1"/>
    <xf numFmtId="167" fontId="16" fillId="5" borderId="19" xfId="6" applyNumberFormat="1" applyFont="1" applyFill="1" applyBorder="1"/>
    <xf numFmtId="0" fontId="21" fillId="2" borderId="3" xfId="0" applyFont="1" applyFill="1" applyBorder="1" applyAlignment="1">
      <alignment horizontal="right" wrapText="1"/>
    </xf>
    <xf numFmtId="165" fontId="20" fillId="3" borderId="2" xfId="0" applyNumberFormat="1" applyFont="1" applyFill="1" applyBorder="1" applyAlignment="1">
      <alignment horizontal="right" vertical="top" wrapText="1"/>
    </xf>
    <xf numFmtId="165" fontId="20" fillId="2" borderId="2" xfId="0" applyNumberFormat="1" applyFont="1" applyFill="1" applyBorder="1" applyAlignment="1">
      <alignment horizontal="right" vertical="top" wrapText="1"/>
    </xf>
    <xf numFmtId="168" fontId="16" fillId="3" borderId="9" xfId="6" applyNumberFormat="1" applyFont="1" applyFill="1" applyBorder="1"/>
    <xf numFmtId="168" fontId="16" fillId="5" borderId="9" xfId="6" applyNumberFormat="1" applyFont="1" applyFill="1" applyBorder="1"/>
    <xf numFmtId="168" fontId="9" fillId="3" borderId="3" xfId="0" applyNumberFormat="1" applyFont="1" applyFill="1" applyBorder="1" applyAlignment="1">
      <alignment horizontal="right" vertical="top" wrapText="1"/>
    </xf>
    <xf numFmtId="168" fontId="9" fillId="5" borderId="3" xfId="0" applyNumberFormat="1" applyFont="1" applyFill="1" applyBorder="1" applyAlignment="1">
      <alignment horizontal="right" vertical="top" wrapText="1"/>
    </xf>
    <xf numFmtId="0" fontId="20" fillId="4" borderId="2" xfId="0" applyFont="1" applyFill="1" applyBorder="1" applyAlignment="1">
      <alignment horizontal="right" vertical="top" wrapText="1"/>
    </xf>
    <xf numFmtId="168" fontId="16" fillId="4" borderId="0" xfId="6" applyNumberFormat="1" applyFont="1" applyFill="1"/>
    <xf numFmtId="168" fontId="16" fillId="5" borderId="20" xfId="6" applyNumberFormat="1" applyFont="1" applyFill="1" applyBorder="1"/>
    <xf numFmtId="168" fontId="16" fillId="4" borderId="20" xfId="6" applyNumberFormat="1" applyFont="1" applyFill="1" applyBorder="1"/>
    <xf numFmtId="168" fontId="19" fillId="5" borderId="21" xfId="6" applyNumberFormat="1" applyFont="1" applyFill="1" applyBorder="1"/>
    <xf numFmtId="168" fontId="19" fillId="4" borderId="0" xfId="6" applyNumberFormat="1" applyFont="1" applyFill="1"/>
    <xf numFmtId="168" fontId="16" fillId="4" borderId="16" xfId="6" applyNumberFormat="1" applyFont="1" applyFill="1" applyBorder="1"/>
    <xf numFmtId="167" fontId="18" fillId="5" borderId="16" xfId="6" applyNumberFormat="1" applyFont="1" applyFill="1" applyBorder="1"/>
    <xf numFmtId="167" fontId="18" fillId="4" borderId="16" xfId="6" applyNumberFormat="1" applyFont="1" applyFill="1" applyBorder="1"/>
    <xf numFmtId="169" fontId="9" fillId="2" borderId="16" xfId="0" applyNumberFormat="1" applyFont="1" applyFill="1" applyBorder="1" applyAlignment="1">
      <alignment horizontal="right" wrapText="1"/>
    </xf>
    <xf numFmtId="169" fontId="9" fillId="4" borderId="16" xfId="0" applyNumberFormat="1" applyFont="1" applyFill="1" applyBorder="1" applyAlignment="1">
      <alignment horizontal="right" wrapText="1"/>
    </xf>
    <xf numFmtId="167" fontId="18" fillId="4" borderId="0" xfId="6" applyNumberFormat="1" applyFont="1" applyFill="1"/>
    <xf numFmtId="170" fontId="16" fillId="5" borderId="0" xfId="6" applyNumberFormat="1" applyFont="1" applyFill="1"/>
    <xf numFmtId="170" fontId="16" fillId="4" borderId="0" xfId="6" applyNumberFormat="1" applyFont="1" applyFill="1"/>
    <xf numFmtId="168" fontId="16" fillId="5" borderId="22" xfId="6" applyNumberFormat="1" applyFont="1" applyFill="1" applyBorder="1"/>
    <xf numFmtId="0" fontId="1" fillId="5" borderId="3" xfId="0" applyFont="1" applyFill="1" applyBorder="1" applyAlignment="1">
      <alignment horizontal="right" wrapText="1"/>
    </xf>
    <xf numFmtId="0" fontId="0" fillId="5" borderId="23" xfId="0" applyFill="1" applyBorder="1"/>
    <xf numFmtId="171" fontId="16" fillId="5" borderId="0" xfId="6" applyNumberFormat="1" applyFont="1" applyFill="1"/>
    <xf numFmtId="171" fontId="16" fillId="4" borderId="0" xfId="6" applyNumberFormat="1" applyFont="1" applyFill="1"/>
    <xf numFmtId="0" fontId="21" fillId="2" borderId="2" xfId="0" applyFont="1" applyFill="1" applyBorder="1" applyAlignment="1">
      <alignment vertical="top" wrapText="1"/>
    </xf>
    <xf numFmtId="0" fontId="21" fillId="2" borderId="3" xfId="0" applyFont="1" applyFill="1" applyBorder="1" applyAlignment="1">
      <alignment horizontal="left" wrapText="1" indent="2"/>
    </xf>
    <xf numFmtId="0" fontId="21" fillId="2" borderId="11" xfId="0" applyFont="1" applyFill="1" applyBorder="1" applyAlignment="1">
      <alignment horizontal="left" wrapText="1" indent="2"/>
    </xf>
    <xf numFmtId="0" fontId="20" fillId="2" borderId="12" xfId="0" applyFont="1" applyFill="1" applyBorder="1" applyAlignment="1">
      <alignment wrapText="1"/>
    </xf>
    <xf numFmtId="0" fontId="21" fillId="2" borderId="4" xfId="0" applyFont="1" applyFill="1" applyBorder="1" applyAlignment="1">
      <alignment horizontal="left" wrapText="1"/>
    </xf>
    <xf numFmtId="0" fontId="20" fillId="2" borderId="6" xfId="0" applyFont="1" applyFill="1" applyBorder="1" applyAlignment="1">
      <alignment wrapText="1"/>
    </xf>
    <xf numFmtId="0" fontId="22" fillId="2" borderId="4" xfId="0" applyFont="1" applyFill="1" applyBorder="1" applyAlignment="1">
      <alignment horizontal="left" wrapText="1"/>
    </xf>
    <xf numFmtId="0" fontId="20" fillId="2" borderId="6" xfId="0" applyFont="1" applyFill="1" applyBorder="1" applyAlignment="1">
      <alignment horizontal="left" wrapText="1"/>
    </xf>
    <xf numFmtId="0" fontId="21" fillId="2" borderId="0" xfId="0" applyFont="1" applyFill="1" applyAlignment="1">
      <alignment horizontal="left" wrapText="1"/>
    </xf>
    <xf numFmtId="0" fontId="20" fillId="2" borderId="0" xfId="0" applyFont="1" applyFill="1" applyAlignment="1">
      <alignment wrapText="1"/>
    </xf>
    <xf numFmtId="0" fontId="21" fillId="2" borderId="4" xfId="0" applyFont="1" applyFill="1" applyBorder="1" applyAlignment="1">
      <alignment horizontal="left" wrapText="1" indent="1"/>
    </xf>
    <xf numFmtId="0" fontId="22" fillId="2" borderId="0" xfId="0" applyFont="1" applyFill="1" applyAlignment="1">
      <alignment horizontal="left" wrapText="1"/>
    </xf>
    <xf numFmtId="0" fontId="20" fillId="2" borderId="0" xfId="0" applyFont="1" applyFill="1" applyAlignment="1">
      <alignment horizontal="left" wrapText="1"/>
    </xf>
    <xf numFmtId="0" fontId="20" fillId="2" borderId="10" xfId="0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0" fillId="0" borderId="1" xfId="0" applyBorder="1"/>
    <xf numFmtId="0" fontId="21" fillId="2" borderId="3" xfId="0" applyFont="1" applyFill="1" applyBorder="1" applyAlignment="1">
      <alignment horizontal="left" wrapText="1"/>
    </xf>
    <xf numFmtId="0" fontId="21" fillId="2" borderId="1" xfId="0" applyFont="1" applyFill="1" applyBorder="1" applyAlignment="1">
      <alignment horizontal="left" wrapText="1"/>
    </xf>
    <xf numFmtId="0" fontId="21" fillId="2" borderId="3" xfId="0" applyFont="1" applyFill="1" applyBorder="1" applyAlignment="1">
      <alignment wrapText="1"/>
    </xf>
    <xf numFmtId="0" fontId="21" fillId="2" borderId="1" xfId="0" applyFont="1" applyFill="1" applyBorder="1" applyAlignment="1">
      <alignment wrapText="1"/>
    </xf>
    <xf numFmtId="0" fontId="21" fillId="2" borderId="0" xfId="0" applyFont="1" applyFill="1" applyAlignment="1">
      <alignment wrapText="1"/>
    </xf>
    <xf numFmtId="0" fontId="15" fillId="0" borderId="4" xfId="0" applyFont="1" applyBorder="1" applyAlignment="1">
      <alignment vertical="center" wrapText="1"/>
    </xf>
    <xf numFmtId="165" fontId="20" fillId="2" borderId="1" xfId="0" applyNumberFormat="1" applyFont="1" applyFill="1" applyBorder="1" applyAlignment="1">
      <alignment horizontal="right" vertical="top" wrapText="1"/>
    </xf>
    <xf numFmtId="0" fontId="21" fillId="2" borderId="9" xfId="0" applyFont="1" applyFill="1" applyBorder="1" applyAlignment="1">
      <alignment wrapText="1"/>
    </xf>
    <xf numFmtId="0" fontId="21" fillId="2" borderId="6" xfId="0" applyFont="1" applyFill="1" applyBorder="1" applyAlignment="1">
      <alignment wrapText="1"/>
    </xf>
    <xf numFmtId="0" fontId="21" fillId="2" borderId="4" xfId="0" applyFont="1" applyFill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0" xfId="0" applyFont="1" applyAlignment="1">
      <alignment wrapText="1"/>
    </xf>
    <xf numFmtId="0" fontId="15" fillId="0" borderId="7" xfId="0" applyFont="1" applyBorder="1" applyAlignment="1">
      <alignment wrapText="1"/>
    </xf>
    <xf numFmtId="0" fontId="20" fillId="2" borderId="8" xfId="0" applyFont="1" applyFill="1" applyBorder="1" applyAlignment="1">
      <alignment wrapText="1"/>
    </xf>
    <xf numFmtId="0" fontId="20" fillId="6" borderId="2" xfId="0" applyFont="1" applyFill="1" applyBorder="1" applyAlignment="1">
      <alignment horizontal="right" vertical="top" wrapText="1"/>
    </xf>
    <xf numFmtId="0" fontId="20" fillId="2" borderId="5" xfId="0" applyFont="1" applyFill="1" applyBorder="1" applyAlignment="1">
      <alignment wrapText="1"/>
    </xf>
    <xf numFmtId="0" fontId="22" fillId="2" borderId="0" xfId="0" applyFont="1" applyFill="1" applyAlignment="1">
      <alignment wrapText="1"/>
    </xf>
    <xf numFmtId="0" fontId="22" fillId="2" borderId="4" xfId="0" applyFont="1" applyFill="1" applyBorder="1" applyAlignment="1">
      <alignment wrapText="1"/>
    </xf>
    <xf numFmtId="0" fontId="22" fillId="2" borderId="1" xfId="0" applyFont="1" applyFill="1" applyBorder="1" applyAlignment="1">
      <alignment wrapText="1"/>
    </xf>
    <xf numFmtId="0" fontId="21" fillId="2" borderId="2" xfId="0" applyFont="1" applyFill="1" applyBorder="1" applyAlignment="1">
      <alignment wrapText="1"/>
    </xf>
    <xf numFmtId="165" fontId="20" fillId="4" borderId="2" xfId="0" applyNumberFormat="1" applyFont="1" applyFill="1" applyBorder="1" applyAlignment="1">
      <alignment horizontal="right" vertical="top" wrapText="1"/>
    </xf>
    <xf numFmtId="0" fontId="21" fillId="0" borderId="0" xfId="0" applyFont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20" fillId="0" borderId="6" xfId="0" applyFont="1" applyBorder="1" applyAlignment="1">
      <alignment wrapText="1"/>
    </xf>
    <xf numFmtId="168" fontId="19" fillId="5" borderId="6" xfId="6" applyNumberFormat="1" applyFont="1" applyFill="1" applyBorder="1"/>
    <xf numFmtId="168" fontId="19" fillId="4" borderId="6" xfId="6" applyNumberFormat="1" applyFont="1" applyFill="1" applyBorder="1"/>
    <xf numFmtId="0" fontId="21" fillId="2" borderId="0" xfId="0" applyFont="1" applyFill="1" applyAlignment="1">
      <alignment horizontal="right" wrapText="1"/>
    </xf>
    <xf numFmtId="0" fontId="21" fillId="4" borderId="0" xfId="0" applyFont="1" applyFill="1" applyAlignment="1">
      <alignment horizontal="right" wrapText="1"/>
    </xf>
    <xf numFmtId="0" fontId="20" fillId="0" borderId="6" xfId="0" applyFont="1" applyBorder="1" applyAlignment="1">
      <alignment horizontal="left" wrapText="1"/>
    </xf>
    <xf numFmtId="0" fontId="21" fillId="2" borderId="4" xfId="0" applyFont="1" applyFill="1" applyBorder="1" applyAlignment="1">
      <alignment horizontal="right" wrapText="1"/>
    </xf>
    <xf numFmtId="0" fontId="21" fillId="4" borderId="4" xfId="0" applyFont="1" applyFill="1" applyBorder="1" applyAlignment="1">
      <alignment horizontal="right" wrapText="1"/>
    </xf>
    <xf numFmtId="0" fontId="20" fillId="0" borderId="10" xfId="0" applyFont="1" applyBorder="1" applyAlignment="1">
      <alignment horizontal="left" wrapText="1"/>
    </xf>
    <xf numFmtId="0" fontId="20" fillId="0" borderId="3" xfId="0" applyFont="1" applyBorder="1" applyAlignment="1">
      <alignment horizontal="left" wrapText="1"/>
    </xf>
    <xf numFmtId="0" fontId="20" fillId="2" borderId="3" xfId="0" applyFont="1" applyFill="1" applyBorder="1" applyAlignment="1">
      <alignment horizontal="right" wrapText="1"/>
    </xf>
    <xf numFmtId="0" fontId="20" fillId="4" borderId="3" xfId="0" applyFont="1" applyFill="1" applyBorder="1" applyAlignment="1">
      <alignment horizontal="right" wrapText="1"/>
    </xf>
    <xf numFmtId="0" fontId="20" fillId="0" borderId="0" xfId="0" applyFont="1" applyAlignment="1">
      <alignment horizontal="left" wrapText="1"/>
    </xf>
    <xf numFmtId="0" fontId="20" fillId="0" borderId="13" xfId="0" applyFont="1" applyBorder="1" applyAlignment="1">
      <alignment wrapText="1"/>
    </xf>
    <xf numFmtId="0" fontId="21" fillId="0" borderId="3" xfId="0" applyFont="1" applyBorder="1" applyAlignment="1">
      <alignment horizontal="right" wrapText="1"/>
    </xf>
    <xf numFmtId="0" fontId="21" fillId="0" borderId="3" xfId="0" applyFont="1" applyBorder="1" applyAlignment="1">
      <alignment wrapText="1"/>
    </xf>
    <xf numFmtId="0" fontId="23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9" fillId="5" borderId="1" xfId="0" applyFont="1" applyFill="1" applyBorder="1" applyAlignment="1">
      <alignment horizontal="right" vertical="top" wrapText="1"/>
    </xf>
    <xf numFmtId="0" fontId="21" fillId="0" borderId="0" xfId="0" applyFont="1" applyAlignment="1">
      <alignment wrapText="1"/>
    </xf>
    <xf numFmtId="0" fontId="21" fillId="0" borderId="4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168" fontId="1" fillId="5" borderId="3" xfId="0" applyNumberFormat="1" applyFont="1" applyFill="1" applyBorder="1" applyAlignment="1">
      <alignment horizontal="right" wrapText="1"/>
    </xf>
    <xf numFmtId="168" fontId="1" fillId="4" borderId="3" xfId="0" applyNumberFormat="1" applyFont="1" applyFill="1" applyBorder="1" applyAlignment="1">
      <alignment horizontal="right" wrapText="1"/>
    </xf>
    <xf numFmtId="0" fontId="20" fillId="0" borderId="1" xfId="0" applyFont="1" applyBorder="1" applyAlignment="1">
      <alignment wrapText="1"/>
    </xf>
    <xf numFmtId="170" fontId="19" fillId="5" borderId="0" xfId="6" applyNumberFormat="1" applyFont="1" applyFill="1"/>
    <xf numFmtId="0" fontId="9" fillId="5" borderId="3" xfId="0" applyFont="1" applyFill="1" applyBorder="1" applyAlignment="1">
      <alignment horizontal="right" wrapText="1"/>
    </xf>
    <xf numFmtId="0" fontId="0" fillId="5" borderId="0" xfId="0" applyFill="1"/>
    <xf numFmtId="0" fontId="21" fillId="0" borderId="24" xfId="0" applyFont="1" applyBorder="1" applyAlignment="1">
      <alignment vertical="top" wrapText="1"/>
    </xf>
    <xf numFmtId="0" fontId="20" fillId="2" borderId="24" xfId="0" applyFont="1" applyFill="1" applyBorder="1" applyAlignment="1">
      <alignment horizontal="right" vertical="top" wrapText="1"/>
    </xf>
    <xf numFmtId="0" fontId="20" fillId="4" borderId="24" xfId="0" applyFont="1" applyFill="1" applyBorder="1" applyAlignment="1">
      <alignment horizontal="right" vertical="top" wrapText="1"/>
    </xf>
    <xf numFmtId="0" fontId="21" fillId="0" borderId="25" xfId="0" applyFont="1" applyBorder="1" applyAlignment="1">
      <alignment horizontal="left" wrapText="1"/>
    </xf>
    <xf numFmtId="0" fontId="21" fillId="0" borderId="0" xfId="0" applyFont="1" applyAlignment="1">
      <alignment horizontal="left" wrapText="1" indent="2"/>
    </xf>
    <xf numFmtId="0" fontId="21" fillId="0" borderId="3" xfId="0" applyFont="1" applyBorder="1" applyAlignment="1">
      <alignment horizontal="left" wrapText="1"/>
    </xf>
    <xf numFmtId="0" fontId="21" fillId="4" borderId="3" xfId="0" applyFont="1" applyFill="1" applyBorder="1" applyAlignment="1">
      <alignment horizontal="right" wrapText="1"/>
    </xf>
    <xf numFmtId="168" fontId="1" fillId="5" borderId="0" xfId="0" applyNumberFormat="1" applyFont="1" applyFill="1" applyAlignment="1">
      <alignment wrapText="1"/>
    </xf>
    <xf numFmtId="168" fontId="1" fillId="4" borderId="0" xfId="0" applyNumberFormat="1" applyFont="1" applyFill="1" applyAlignment="1">
      <alignment wrapText="1"/>
    </xf>
    <xf numFmtId="168" fontId="1" fillId="2" borderId="4" xfId="0" applyNumberFormat="1" applyFont="1" applyFill="1" applyBorder="1" applyAlignment="1">
      <alignment wrapText="1"/>
    </xf>
    <xf numFmtId="168" fontId="16" fillId="5" borderId="4" xfId="6" applyNumberFormat="1" applyFont="1" applyFill="1" applyBorder="1"/>
    <xf numFmtId="168" fontId="16" fillId="4" borderId="4" xfId="6" applyNumberFormat="1" applyFont="1" applyFill="1" applyBorder="1"/>
    <xf numFmtId="0" fontId="21" fillId="0" borderId="15" xfId="0" applyFont="1" applyBorder="1" applyAlignment="1">
      <alignment horizontal="left" wrapText="1"/>
    </xf>
    <xf numFmtId="0" fontId="21" fillId="0" borderId="15" xfId="0" applyFont="1" applyBorder="1" applyAlignment="1">
      <alignment horizontal="right" wrapText="1"/>
    </xf>
    <xf numFmtId="0" fontId="21" fillId="2" borderId="15" xfId="0" applyFont="1" applyFill="1" applyBorder="1" applyAlignment="1">
      <alignment vertical="top" wrapText="1"/>
    </xf>
    <xf numFmtId="0" fontId="20" fillId="4" borderId="15" xfId="0" applyFont="1" applyFill="1" applyBorder="1" applyAlignment="1">
      <alignment horizontal="right" wrapText="1"/>
    </xf>
    <xf numFmtId="0" fontId="20" fillId="0" borderId="14" xfId="0" applyFont="1" applyBorder="1" applyAlignment="1">
      <alignment wrapText="1"/>
    </xf>
    <xf numFmtId="0" fontId="23" fillId="0" borderId="0" xfId="0" applyFont="1" applyAlignment="1">
      <alignment horizontal="left" wrapText="1"/>
    </xf>
    <xf numFmtId="0" fontId="21" fillId="2" borderId="0" xfId="0" applyFont="1" applyFill="1" applyAlignment="1">
      <alignment vertical="top" wrapText="1"/>
    </xf>
    <xf numFmtId="0" fontId="20" fillId="0" borderId="1" xfId="0" applyFont="1" applyBorder="1" applyAlignment="1">
      <alignment horizontal="left" wrapText="1"/>
    </xf>
    <xf numFmtId="0" fontId="21" fillId="2" borderId="1" xfId="0" applyFont="1" applyFill="1" applyBorder="1" applyAlignment="1">
      <alignment vertical="top" wrapText="1"/>
    </xf>
    <xf numFmtId="170" fontId="19" fillId="4" borderId="0" xfId="6" applyNumberFormat="1" applyFont="1" applyFill="1"/>
    <xf numFmtId="170" fontId="16" fillId="5" borderId="16" xfId="6" applyNumberFormat="1" applyFont="1" applyFill="1" applyBorder="1"/>
    <xf numFmtId="170" fontId="16" fillId="4" borderId="16" xfId="6" applyNumberFormat="1" applyFont="1" applyFill="1" applyBorder="1"/>
    <xf numFmtId="0" fontId="21" fillId="0" borderId="1" xfId="0" applyFont="1" applyBorder="1" applyAlignment="1">
      <alignment wrapText="1"/>
    </xf>
    <xf numFmtId="167" fontId="16" fillId="4" borderId="0" xfId="6" applyNumberFormat="1" applyFont="1" applyFill="1"/>
    <xf numFmtId="0" fontId="21" fillId="0" borderId="2" xfId="0" applyFont="1" applyBorder="1" applyAlignment="1">
      <alignment wrapText="1"/>
    </xf>
    <xf numFmtId="0" fontId="20" fillId="0" borderId="3" xfId="0" applyFont="1" applyBorder="1" applyAlignment="1">
      <alignment wrapText="1"/>
    </xf>
    <xf numFmtId="168" fontId="1" fillId="0" borderId="4" xfId="0" applyNumberFormat="1" applyFont="1" applyBorder="1" applyAlignment="1">
      <alignment wrapText="1"/>
    </xf>
    <xf numFmtId="168" fontId="1" fillId="4" borderId="4" xfId="0" applyNumberFormat="1" applyFont="1" applyFill="1" applyBorder="1" applyAlignment="1">
      <alignment horizontal="right" wrapText="1"/>
    </xf>
    <xf numFmtId="168" fontId="9" fillId="4" borderId="4" xfId="0" applyNumberFormat="1" applyFont="1" applyFill="1" applyBorder="1" applyAlignment="1">
      <alignment horizontal="right" wrapText="1"/>
    </xf>
    <xf numFmtId="0" fontId="24" fillId="0" borderId="3" xfId="0" applyFont="1" applyBorder="1" applyAlignment="1">
      <alignment wrapText="1"/>
    </xf>
    <xf numFmtId="0" fontId="11" fillId="2" borderId="3" xfId="0" applyFont="1" applyFill="1" applyBorder="1" applyAlignment="1">
      <alignment horizontal="left" vertical="top"/>
    </xf>
    <xf numFmtId="0" fontId="11" fillId="2" borderId="3" xfId="0" applyFont="1" applyFill="1" applyBorder="1" applyAlignment="1">
      <alignment vertical="top" wrapText="1"/>
    </xf>
    <xf numFmtId="0" fontId="1" fillId="0" borderId="0" xfId="0" applyFont="1" applyAlignment="1">
      <alignment horizontal="left" wrapText="1"/>
    </xf>
    <xf numFmtId="0" fontId="3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</cellXfs>
  <cellStyles count="8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Normal 2 34 2" xfId="6" xr:uid="{4C18238D-D6A4-415D-98B3-8C1F065E01EB}"/>
    <cellStyle name="Normal 3" xfId="7" xr:uid="{3A7AC56D-4269-4CCE-8EA4-ACF6F116F5F8}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342900</xdr:rowOff>
    </xdr:from>
    <xdr:to>
      <xdr:col>8</xdr:col>
      <xdr:colOff>247650</xdr:colOff>
      <xdr:row>10</xdr:row>
      <xdr:rowOff>342900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6E1525C-E5F0-499E-A75E-3EF1E8C39C19}"/>
            </a:ext>
          </a:extLst>
        </xdr:cNvPr>
        <xdr:cNvCxnSpPr/>
      </xdr:nvCxnSpPr>
      <xdr:spPr>
        <a:xfrm>
          <a:off x="704850" y="2400300"/>
          <a:ext cx="4743450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512445</xdr:colOff>
      <xdr:row>11</xdr:row>
      <xdr:rowOff>76435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460DF9-C516-4462-B200-1BDDD7889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57400"/>
          <a:ext cx="512445" cy="447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showGridLines="0" tabSelected="1" showRuler="0" workbookViewId="0"/>
  </sheetViews>
  <sheetFormatPr defaultColWidth="13.44140625" defaultRowHeight="13.2" x14ac:dyDescent="0.25"/>
  <cols>
    <col min="1" max="7" width="9.21875" customWidth="1"/>
    <col min="8" max="17" width="9.5546875" customWidth="1"/>
  </cols>
  <sheetData>
    <row r="1" spans="1:17" ht="14.1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4.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9.1" customHeight="1" x14ac:dyDescent="0.25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9.350000000000001" customHeight="1" x14ac:dyDescent="0.3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4.1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4.1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4.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4.1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4.1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4.1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29.1" customHeight="1" x14ac:dyDescent="0.25">
      <c r="A11" s="2"/>
      <c r="B11" s="185" t="s">
        <v>0</v>
      </c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2"/>
      <c r="O11" s="2"/>
      <c r="P11" s="2"/>
      <c r="Q11" s="2"/>
    </row>
    <row r="12" spans="1:17" ht="14.1" customHeight="1" x14ac:dyDescent="0.25">
      <c r="A12" s="2"/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2"/>
      <c r="O12" s="2"/>
      <c r="P12" s="2"/>
      <c r="Q12" s="2"/>
    </row>
    <row r="13" spans="1:17" ht="14.1" customHeight="1" x14ac:dyDescent="0.25">
      <c r="A13" s="2"/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2"/>
      <c r="O13" s="2"/>
      <c r="P13" s="2"/>
      <c r="Q13" s="2"/>
    </row>
    <row r="14" spans="1:17" ht="14.1" customHeight="1" x14ac:dyDescent="0.25">
      <c r="A14" s="2"/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2"/>
      <c r="O14" s="2"/>
      <c r="P14" s="2"/>
      <c r="Q14" s="2"/>
    </row>
    <row r="15" spans="1:17" ht="14.1" customHeight="1" x14ac:dyDescent="0.25">
      <c r="A15" s="2"/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2"/>
      <c r="O15" s="2"/>
      <c r="P15" s="2"/>
      <c r="Q15" s="2"/>
    </row>
    <row r="16" spans="1:17" ht="14.1" customHeight="1" x14ac:dyDescent="0.25">
      <c r="A16" s="2"/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2"/>
      <c r="O16" s="2"/>
      <c r="P16" s="2"/>
      <c r="Q16" s="2"/>
    </row>
    <row r="17" spans="1:17" ht="14.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4.1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4.1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4.1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4.1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4.1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4.1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4.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</sheetData>
  <mergeCells count="1">
    <mergeCell ref="B11:M16"/>
  </mergeCells>
  <pageMargins left="0.75" right="0.75" top="1" bottom="1" header="0.5" footer="0.5"/>
  <customProperties>
    <customPr name="_pios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6"/>
  <sheetViews>
    <sheetView showGridLines="0" showRuler="0" workbookViewId="0"/>
  </sheetViews>
  <sheetFormatPr defaultColWidth="13.44140625" defaultRowHeight="13.2" x14ac:dyDescent="0.25"/>
  <cols>
    <col min="1" max="1" width="9.5546875" customWidth="1"/>
    <col min="2" max="2" width="83.21875" customWidth="1"/>
    <col min="3" max="3" width="15.44140625" customWidth="1"/>
    <col min="4" max="4" width="18" customWidth="1"/>
    <col min="5" max="5" width="12.5546875" bestFit="1" customWidth="1"/>
    <col min="6" max="6" width="12" customWidth="1"/>
    <col min="7" max="7" width="9.5546875" customWidth="1"/>
    <col min="8" max="8" width="13.5546875" customWidth="1"/>
    <col min="9" max="9" width="9.5546875" customWidth="1"/>
  </cols>
  <sheetData>
    <row r="1" spans="1:9" ht="15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ht="23.25" customHeight="1" x14ac:dyDescent="0.35">
      <c r="A2" s="2"/>
      <c r="B2" s="4" t="s">
        <v>1</v>
      </c>
      <c r="C2" s="2"/>
      <c r="D2" s="2"/>
      <c r="E2" s="2"/>
      <c r="F2" s="2"/>
      <c r="G2" s="2"/>
      <c r="H2" s="2"/>
      <c r="I2" s="2"/>
    </row>
    <row r="3" spans="1:9" ht="16.8" customHeight="1" x14ac:dyDescent="0.25">
      <c r="A3" s="2"/>
      <c r="B3" s="5" t="s">
        <v>2</v>
      </c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12"/>
      <c r="C4" s="2"/>
      <c r="D4" s="2"/>
      <c r="E4" s="2"/>
      <c r="F4" s="2"/>
      <c r="G4" s="2"/>
      <c r="H4" s="2"/>
      <c r="I4" s="2"/>
    </row>
    <row r="5" spans="1:9" ht="16.8" customHeight="1" thickBot="1" x14ac:dyDescent="0.3">
      <c r="A5" s="2"/>
      <c r="B5" s="97" t="s">
        <v>1</v>
      </c>
      <c r="C5" s="102"/>
      <c r="D5" s="102"/>
      <c r="E5" s="102"/>
      <c r="F5" s="2"/>
      <c r="G5" s="2"/>
      <c r="H5" s="2"/>
      <c r="I5" s="2"/>
    </row>
    <row r="6" spans="1:9" ht="16.8" customHeight="1" thickBot="1" x14ac:dyDescent="0.3">
      <c r="A6" s="2"/>
      <c r="B6" s="83" t="s">
        <v>3</v>
      </c>
      <c r="C6" s="44" t="s">
        <v>4</v>
      </c>
      <c r="D6" s="53" t="s">
        <v>5</v>
      </c>
      <c r="E6" s="53" t="s">
        <v>6</v>
      </c>
      <c r="F6" s="2"/>
      <c r="G6" s="2"/>
      <c r="H6" s="2"/>
      <c r="I6" s="2"/>
    </row>
    <row r="7" spans="1:9" ht="16.8" customHeight="1" x14ac:dyDescent="0.25">
      <c r="A7" s="2"/>
      <c r="B7" s="99" t="s">
        <v>7</v>
      </c>
      <c r="C7" s="45">
        <v>114202000</v>
      </c>
      <c r="D7" s="38">
        <v>121466000</v>
      </c>
      <c r="E7" s="34">
        <v>-5.9802743154463003E-2</v>
      </c>
      <c r="F7" s="2"/>
      <c r="G7" s="2"/>
      <c r="H7" s="2"/>
      <c r="I7" s="2"/>
    </row>
    <row r="8" spans="1:9" ht="16.8" customHeight="1" x14ac:dyDescent="0.25">
      <c r="A8" s="9"/>
      <c r="B8" s="103" t="s">
        <v>8</v>
      </c>
      <c r="C8" s="46">
        <v>75731000</v>
      </c>
      <c r="D8" s="39">
        <v>79675000</v>
      </c>
      <c r="E8" s="34">
        <v>-4.9501098211484199E-2</v>
      </c>
      <c r="F8" s="9"/>
      <c r="G8" s="9"/>
      <c r="H8" s="2"/>
      <c r="I8" s="2"/>
    </row>
    <row r="9" spans="1:9" ht="16.8" customHeight="1" x14ac:dyDescent="0.25">
      <c r="A9" s="9"/>
      <c r="B9" s="103" t="s">
        <v>9</v>
      </c>
      <c r="C9" s="46">
        <v>38471000</v>
      </c>
      <c r="D9" s="39">
        <v>41791000</v>
      </c>
      <c r="E9" s="34">
        <v>-7.9442942260295302E-2</v>
      </c>
      <c r="F9" s="9"/>
      <c r="G9" s="9"/>
      <c r="H9" s="2"/>
      <c r="I9" s="2"/>
    </row>
    <row r="10" spans="1:9" ht="16.8" customHeight="1" x14ac:dyDescent="0.25">
      <c r="A10" s="9"/>
      <c r="B10" s="108" t="s">
        <v>10</v>
      </c>
      <c r="C10" s="47">
        <v>14953000</v>
      </c>
      <c r="D10" s="40">
        <v>18938000</v>
      </c>
      <c r="E10" s="35">
        <v>-0.210423487168656</v>
      </c>
      <c r="F10" s="9"/>
      <c r="G10" s="9"/>
      <c r="H10" s="2"/>
      <c r="I10" s="2"/>
    </row>
    <row r="11" spans="1:9" ht="16.8" customHeight="1" x14ac:dyDescent="0.25">
      <c r="A11" s="2"/>
      <c r="B11" s="114" t="s">
        <v>11</v>
      </c>
      <c r="C11" s="48">
        <v>129155000</v>
      </c>
      <c r="D11" s="41">
        <v>140404000</v>
      </c>
      <c r="E11" s="36">
        <v>-8.0118800034187101E-2</v>
      </c>
      <c r="F11" s="2"/>
      <c r="G11" s="2"/>
      <c r="H11" s="2"/>
      <c r="I11" s="2"/>
    </row>
    <row r="12" spans="1:9" ht="16.8" customHeight="1" x14ac:dyDescent="0.25">
      <c r="A12" s="2"/>
      <c r="B12" s="88" t="s">
        <v>12</v>
      </c>
      <c r="C12" s="49">
        <v>116441000</v>
      </c>
      <c r="D12" s="42">
        <v>123163000</v>
      </c>
      <c r="E12" s="34">
        <v>-5.4578079455680703E-2</v>
      </c>
      <c r="F12" s="2"/>
      <c r="G12" s="2"/>
      <c r="H12" s="2"/>
      <c r="I12" s="2"/>
    </row>
    <row r="13" spans="1:9" ht="16.8" customHeight="1" x14ac:dyDescent="0.25">
      <c r="A13" s="9"/>
      <c r="B13" s="115" t="s">
        <v>13</v>
      </c>
      <c r="C13" s="50">
        <v>0.90156014091595404</v>
      </c>
      <c r="D13" s="31">
        <v>0.87720435315233203</v>
      </c>
      <c r="E13" s="34"/>
      <c r="F13" s="9"/>
      <c r="G13" s="9"/>
      <c r="H13" s="2"/>
      <c r="I13" s="2"/>
    </row>
    <row r="14" spans="1:9" ht="16.8" customHeight="1" x14ac:dyDescent="0.25">
      <c r="A14" s="9"/>
      <c r="B14" s="108" t="s">
        <v>14</v>
      </c>
      <c r="C14" s="47">
        <v>-102674000</v>
      </c>
      <c r="D14" s="40">
        <v>-117446000</v>
      </c>
      <c r="E14" s="35">
        <v>-0.12577695281235601</v>
      </c>
      <c r="F14" s="9"/>
      <c r="G14" s="9"/>
      <c r="H14" s="9"/>
      <c r="I14" s="2"/>
    </row>
    <row r="15" spans="1:9" ht="16.8" customHeight="1" x14ac:dyDescent="0.25">
      <c r="A15" s="2"/>
      <c r="B15" s="88" t="s">
        <v>15</v>
      </c>
      <c r="C15" s="49">
        <v>13767000</v>
      </c>
      <c r="D15" s="42">
        <v>5717000</v>
      </c>
      <c r="E15" s="32"/>
      <c r="F15" s="2"/>
      <c r="G15" s="2"/>
      <c r="H15" s="2"/>
      <c r="I15" s="2"/>
    </row>
    <row r="16" spans="1:9" ht="16.8" customHeight="1" x14ac:dyDescent="0.25">
      <c r="A16" s="2"/>
      <c r="B16" s="116" t="s">
        <v>16</v>
      </c>
      <c r="C16" s="50">
        <v>0.106592853548062</v>
      </c>
      <c r="D16" s="31">
        <v>4.07182131563203E-2</v>
      </c>
      <c r="E16" s="34"/>
      <c r="F16" s="2"/>
      <c r="G16" s="2"/>
      <c r="H16" s="2"/>
      <c r="I16" s="2"/>
    </row>
    <row r="17" spans="1:9" ht="16.8" customHeight="1" x14ac:dyDescent="0.25">
      <c r="A17" s="2"/>
      <c r="B17" s="114" t="s">
        <v>17</v>
      </c>
      <c r="C17" s="48">
        <v>13664000</v>
      </c>
      <c r="D17" s="41">
        <v>3014000</v>
      </c>
      <c r="E17" s="37"/>
      <c r="F17" s="2"/>
      <c r="G17" s="2"/>
      <c r="H17" s="2"/>
      <c r="I17" s="2"/>
    </row>
    <row r="18" spans="1:9" ht="16.8" customHeight="1" x14ac:dyDescent="0.25">
      <c r="A18" s="2"/>
      <c r="B18" s="88" t="s">
        <v>18</v>
      </c>
      <c r="C18" s="49">
        <v>1082000</v>
      </c>
      <c r="D18" s="42">
        <v>-2963000</v>
      </c>
      <c r="E18" s="32"/>
      <c r="F18" s="2"/>
      <c r="G18" s="2"/>
      <c r="H18" s="2"/>
      <c r="I18" s="2"/>
    </row>
    <row r="19" spans="1:9" ht="16.8" customHeight="1" thickBot="1" x14ac:dyDescent="0.3">
      <c r="A19" s="9"/>
      <c r="B19" s="117" t="s">
        <v>19</v>
      </c>
      <c r="C19" s="51">
        <v>8.3775308737563392E-3</v>
      </c>
      <c r="D19" s="43">
        <v>-2.11033873678813E-2</v>
      </c>
      <c r="E19" s="33"/>
      <c r="F19" s="9"/>
      <c r="G19" s="9"/>
      <c r="H19" s="2"/>
      <c r="I19" s="2"/>
    </row>
    <row r="20" spans="1:9" ht="19.5" customHeight="1" x14ac:dyDescent="0.25">
      <c r="A20" s="2"/>
      <c r="B20" s="183" t="s">
        <v>160</v>
      </c>
      <c r="C20" s="14"/>
      <c r="D20" s="14"/>
      <c r="E20" s="14"/>
      <c r="F20" s="2"/>
      <c r="G20" s="2"/>
      <c r="H20" s="2"/>
      <c r="I20" s="2"/>
    </row>
    <row r="21" spans="1:9" ht="16.8" customHeight="1" thickBot="1" x14ac:dyDescent="0.3">
      <c r="A21" s="2"/>
      <c r="B21" s="15"/>
      <c r="F21" s="2"/>
      <c r="G21" s="2"/>
      <c r="H21" s="2"/>
      <c r="I21" s="2"/>
    </row>
    <row r="22" spans="1:9" ht="16.8" customHeight="1" thickBot="1" x14ac:dyDescent="0.3">
      <c r="A22" s="2"/>
      <c r="B22" s="83" t="s">
        <v>20</v>
      </c>
      <c r="C22" s="113" t="s">
        <v>4</v>
      </c>
      <c r="D22" s="53" t="s">
        <v>5</v>
      </c>
      <c r="E22" s="53" t="s">
        <v>6</v>
      </c>
      <c r="F22" s="2"/>
      <c r="G22" s="2"/>
      <c r="H22" s="2"/>
      <c r="I22" s="2"/>
    </row>
    <row r="23" spans="1:9" ht="16.8" customHeight="1" x14ac:dyDescent="0.25">
      <c r="A23" s="2"/>
      <c r="B23" s="101" t="s">
        <v>21</v>
      </c>
      <c r="C23" s="45">
        <v>75731000</v>
      </c>
      <c r="D23" s="54">
        <v>79675000</v>
      </c>
      <c r="E23" s="34">
        <v>-4.9501098211484199E-2</v>
      </c>
      <c r="F23" s="2"/>
      <c r="G23" s="2"/>
      <c r="H23" s="2"/>
      <c r="I23" s="2"/>
    </row>
    <row r="24" spans="1:9" ht="16.8" customHeight="1" x14ac:dyDescent="0.25">
      <c r="A24" s="2"/>
      <c r="B24" s="87" t="s">
        <v>22</v>
      </c>
      <c r="C24" s="47">
        <v>-6092000</v>
      </c>
      <c r="D24" s="40">
        <v>2923000</v>
      </c>
      <c r="E24" s="35"/>
      <c r="F24" s="2"/>
      <c r="G24" s="2"/>
      <c r="H24" s="2"/>
      <c r="I24" s="2"/>
    </row>
    <row r="25" spans="1:9" ht="16.8" customHeight="1" thickBot="1" x14ac:dyDescent="0.3">
      <c r="A25" s="2"/>
      <c r="B25" s="96" t="s">
        <v>23</v>
      </c>
      <c r="C25" s="52">
        <v>69639000</v>
      </c>
      <c r="D25" s="55">
        <v>82598000</v>
      </c>
      <c r="E25" s="56">
        <v>-0.15689241870263201</v>
      </c>
      <c r="F25" s="2"/>
      <c r="G25" s="2"/>
      <c r="H25" s="2"/>
      <c r="I25" s="2"/>
    </row>
    <row r="26" spans="1:9" ht="16.8" customHeight="1" x14ac:dyDescent="0.25">
      <c r="A26" s="2"/>
      <c r="B26" s="11"/>
      <c r="C26" s="16"/>
      <c r="D26" s="16"/>
      <c r="E26" s="57"/>
      <c r="F26" s="2"/>
      <c r="G26" s="2"/>
      <c r="H26" s="2"/>
      <c r="I26" s="2"/>
    </row>
    <row r="27" spans="1:9" ht="15" customHeight="1" x14ac:dyDescent="0.25"/>
    <row r="28" spans="1:9" ht="15" customHeight="1" thickBot="1" x14ac:dyDescent="0.3">
      <c r="B28" s="97" t="s">
        <v>24</v>
      </c>
      <c r="C28" s="102"/>
      <c r="D28" s="105"/>
    </row>
    <row r="29" spans="1:9" ht="15" customHeight="1" thickBot="1" x14ac:dyDescent="0.3">
      <c r="B29" s="83" t="s">
        <v>20</v>
      </c>
      <c r="C29" s="58" t="s">
        <v>4</v>
      </c>
      <c r="D29" s="59" t="s">
        <v>5</v>
      </c>
    </row>
    <row r="30" spans="1:9" ht="15" customHeight="1" x14ac:dyDescent="0.25">
      <c r="B30" s="106" t="s">
        <v>25</v>
      </c>
      <c r="C30" s="60">
        <v>13767000</v>
      </c>
      <c r="D30" s="61">
        <v>5717000</v>
      </c>
    </row>
    <row r="31" spans="1:9" ht="15" customHeight="1" x14ac:dyDescent="0.25">
      <c r="B31" s="107" t="s">
        <v>26</v>
      </c>
      <c r="C31" s="46">
        <v>4544000</v>
      </c>
      <c r="D31" s="39">
        <v>4616000</v>
      </c>
    </row>
    <row r="32" spans="1:9" ht="15" customHeight="1" x14ac:dyDescent="0.25">
      <c r="B32" s="103" t="s">
        <v>27</v>
      </c>
      <c r="C32" s="46">
        <v>3125000</v>
      </c>
      <c r="D32" s="39">
        <v>2921000</v>
      </c>
    </row>
    <row r="33" spans="2:7" ht="15" customHeight="1" x14ac:dyDescent="0.25">
      <c r="B33" s="103" t="s">
        <v>28</v>
      </c>
      <c r="C33" s="46">
        <v>-806000</v>
      </c>
      <c r="D33" s="39">
        <v>-1884000</v>
      </c>
    </row>
    <row r="34" spans="2:7" ht="15" customHeight="1" x14ac:dyDescent="0.25">
      <c r="B34" s="103" t="s">
        <v>29</v>
      </c>
      <c r="C34" s="46">
        <v>-7562000</v>
      </c>
      <c r="D34" s="39">
        <v>-6425000</v>
      </c>
    </row>
    <row r="35" spans="2:7" ht="15" customHeight="1" x14ac:dyDescent="0.25">
      <c r="B35" s="103" t="s">
        <v>30</v>
      </c>
      <c r="C35" s="46">
        <v>-2141000</v>
      </c>
      <c r="D35" s="39">
        <v>1938000</v>
      </c>
    </row>
    <row r="36" spans="2:7" ht="15" customHeight="1" x14ac:dyDescent="0.25">
      <c r="B36" s="103" t="s">
        <v>31</v>
      </c>
      <c r="C36" s="46">
        <v>-1524000</v>
      </c>
      <c r="D36" s="39">
        <v>-1135000</v>
      </c>
    </row>
    <row r="37" spans="2:7" ht="15" customHeight="1" x14ac:dyDescent="0.25">
      <c r="B37" s="108" t="s">
        <v>32</v>
      </c>
      <c r="C37" s="47">
        <v>-11469000</v>
      </c>
      <c r="D37" s="40">
        <v>-8711000</v>
      </c>
    </row>
    <row r="38" spans="2:7" ht="15" customHeight="1" thickBot="1" x14ac:dyDescent="0.3">
      <c r="B38" s="96" t="s">
        <v>33</v>
      </c>
      <c r="C38" s="52">
        <v>-2066000</v>
      </c>
      <c r="D38" s="55">
        <v>-2963000</v>
      </c>
    </row>
    <row r="39" spans="2:7" ht="15" customHeight="1" x14ac:dyDescent="0.25">
      <c r="B39" s="109"/>
      <c r="C39" s="62"/>
      <c r="D39" s="63"/>
      <c r="F39" s="10"/>
      <c r="G39" s="10"/>
    </row>
    <row r="40" spans="2:7" ht="15" customHeight="1" x14ac:dyDescent="0.25">
      <c r="B40" s="110" t="s">
        <v>34</v>
      </c>
      <c r="C40" s="46">
        <v>-2250000</v>
      </c>
      <c r="D40" s="39">
        <v>-2457000</v>
      </c>
    </row>
    <row r="41" spans="2:7" ht="15" customHeight="1" x14ac:dyDescent="0.25">
      <c r="B41" s="110" t="s">
        <v>35</v>
      </c>
      <c r="C41" s="46">
        <v>-10569000</v>
      </c>
      <c r="D41" s="39"/>
    </row>
    <row r="42" spans="2:7" ht="15" customHeight="1" x14ac:dyDescent="0.25">
      <c r="B42" s="111" t="s">
        <v>36</v>
      </c>
      <c r="C42" s="47">
        <v>141000</v>
      </c>
      <c r="D42" s="40">
        <v>-1081490</v>
      </c>
    </row>
    <row r="43" spans="2:7" ht="15" customHeight="1" thickBot="1" x14ac:dyDescent="0.3">
      <c r="B43" s="112" t="s">
        <v>37</v>
      </c>
      <c r="C43" s="52">
        <v>-14744000</v>
      </c>
      <c r="D43" s="55">
        <v>-6501490</v>
      </c>
    </row>
    <row r="44" spans="2:7" ht="15" customHeight="1" x14ac:dyDescent="0.25">
      <c r="B44" s="17"/>
      <c r="C44" s="18"/>
      <c r="D44" s="18"/>
    </row>
    <row r="45" spans="2:7" ht="15" customHeight="1" x14ac:dyDescent="0.25"/>
    <row r="46" spans="2:7" ht="15" customHeight="1" thickBot="1" x14ac:dyDescent="0.3">
      <c r="B46" s="97" t="s">
        <v>38</v>
      </c>
      <c r="C46" s="102"/>
      <c r="D46" s="102"/>
    </row>
    <row r="47" spans="2:7" ht="15" customHeight="1" thickBot="1" x14ac:dyDescent="0.3">
      <c r="B47" s="83" t="s">
        <v>20</v>
      </c>
      <c r="C47" s="58">
        <v>46112</v>
      </c>
      <c r="D47" s="59">
        <v>46022</v>
      </c>
    </row>
    <row r="48" spans="2:7" ht="15" customHeight="1" x14ac:dyDescent="0.25">
      <c r="B48" s="101" t="s">
        <v>39</v>
      </c>
      <c r="C48" s="45">
        <v>423030000</v>
      </c>
      <c r="D48" s="38">
        <v>429121000</v>
      </c>
    </row>
    <row r="49" spans="2:6" ht="15" customHeight="1" x14ac:dyDescent="0.25">
      <c r="B49" s="103" t="s">
        <v>40</v>
      </c>
      <c r="C49" s="46">
        <v>17368000</v>
      </c>
      <c r="D49" s="39">
        <v>17009000</v>
      </c>
    </row>
    <row r="50" spans="2:6" ht="15" customHeight="1" x14ac:dyDescent="0.25">
      <c r="B50" s="87" t="s">
        <v>10</v>
      </c>
      <c r="C50" s="47">
        <v>18940000</v>
      </c>
      <c r="D50" s="40">
        <v>20110000</v>
      </c>
    </row>
    <row r="51" spans="2:6" ht="15" customHeight="1" x14ac:dyDescent="0.25">
      <c r="B51" s="88" t="s">
        <v>41</v>
      </c>
      <c r="C51" s="49">
        <v>459338000</v>
      </c>
      <c r="D51" s="42">
        <v>466240000</v>
      </c>
      <c r="F51" s="10"/>
    </row>
    <row r="52" spans="2:6" ht="15" customHeight="1" x14ac:dyDescent="0.25">
      <c r="B52" s="104" t="s">
        <v>42</v>
      </c>
      <c r="C52" s="47">
        <v>-37397000</v>
      </c>
      <c r="D52" s="40">
        <v>-42158000</v>
      </c>
    </row>
    <row r="53" spans="2:6" ht="15" customHeight="1" thickBot="1" x14ac:dyDescent="0.3">
      <c r="B53" s="96" t="s">
        <v>38</v>
      </c>
      <c r="C53" s="52">
        <v>421941000</v>
      </c>
      <c r="D53" s="55">
        <v>424082000</v>
      </c>
    </row>
    <row r="54" spans="2:6" ht="15" customHeight="1" x14ac:dyDescent="0.25">
      <c r="B54" s="17"/>
      <c r="C54" s="18"/>
      <c r="D54" s="18"/>
    </row>
    <row r="55" spans="2:6" ht="15" customHeight="1" x14ac:dyDescent="0.25"/>
    <row r="56" spans="2:6" ht="15" customHeight="1" x14ac:dyDescent="0.25"/>
  </sheetData>
  <pageMargins left="0.75" right="0.75" top="1" bottom="1" header="0.5" footer="0.5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"/>
  <sheetViews>
    <sheetView showGridLines="0" showRuler="0" workbookViewId="0"/>
  </sheetViews>
  <sheetFormatPr defaultColWidth="13.44140625" defaultRowHeight="13.2" x14ac:dyDescent="0.25"/>
  <cols>
    <col min="1" max="1" width="9.44140625" customWidth="1"/>
    <col min="2" max="2" width="65.5546875" customWidth="1"/>
    <col min="3" max="6" width="12.44140625" customWidth="1"/>
    <col min="9" max="9" width="1.5546875" customWidth="1"/>
  </cols>
  <sheetData>
    <row r="1" spans="1:10" ht="14.1" customHeight="1" x14ac:dyDescent="0.25">
      <c r="A1" s="2"/>
      <c r="B1" s="2"/>
      <c r="C1" s="2"/>
      <c r="D1" s="2"/>
      <c r="E1" s="2"/>
    </row>
    <row r="2" spans="1:10" ht="23.25" customHeight="1" x14ac:dyDescent="0.35">
      <c r="A2" s="2"/>
      <c r="B2" s="186" t="s">
        <v>43</v>
      </c>
      <c r="C2" s="186"/>
      <c r="D2" s="186"/>
      <c r="E2" s="186"/>
      <c r="F2" s="186"/>
    </row>
    <row r="3" spans="1:10" ht="16.8" customHeight="1" x14ac:dyDescent="0.25">
      <c r="A3" s="2"/>
      <c r="B3" s="5" t="str">
        <f>'1. Key figures table'!$B$3</f>
        <v>First quarter 2026 results</v>
      </c>
      <c r="C3" s="2"/>
      <c r="D3" s="2"/>
      <c r="E3" s="2"/>
    </row>
    <row r="4" spans="1:10" ht="16.8" customHeight="1" x14ac:dyDescent="0.25">
      <c r="A4" s="2"/>
      <c r="B4" s="12"/>
      <c r="C4" s="2"/>
      <c r="D4" s="2"/>
      <c r="E4" s="2"/>
    </row>
    <row r="5" spans="1:10" ht="16.8" customHeight="1" thickBot="1" x14ac:dyDescent="0.3">
      <c r="A5" s="2"/>
      <c r="B5" s="13"/>
      <c r="C5" s="13"/>
      <c r="D5" s="13"/>
      <c r="E5" s="13"/>
    </row>
    <row r="6" spans="1:10" ht="16.8" customHeight="1" thickBot="1" x14ac:dyDescent="0.3">
      <c r="A6" s="2"/>
      <c r="B6" s="83" t="s">
        <v>20</v>
      </c>
      <c r="C6" s="53" t="s">
        <v>44</v>
      </c>
      <c r="D6" s="53" t="s">
        <v>5</v>
      </c>
      <c r="E6" s="53" t="s">
        <v>45</v>
      </c>
      <c r="F6" s="53" t="s">
        <v>46</v>
      </c>
      <c r="G6" s="53" t="s">
        <v>47</v>
      </c>
      <c r="H6" s="64" t="s">
        <v>4</v>
      </c>
    </row>
    <row r="7" spans="1:10" ht="16.8" customHeight="1" x14ac:dyDescent="0.25">
      <c r="A7" s="2"/>
      <c r="B7" s="84" t="s">
        <v>39</v>
      </c>
      <c r="C7" s="39">
        <v>79342000</v>
      </c>
      <c r="D7" s="39">
        <v>79675000</v>
      </c>
      <c r="E7" s="39">
        <v>86356000</v>
      </c>
      <c r="F7" s="39">
        <v>79545000</v>
      </c>
      <c r="G7" s="39">
        <v>77313000</v>
      </c>
      <c r="H7" s="65">
        <v>75731000</v>
      </c>
    </row>
    <row r="8" spans="1:10" ht="16.8" customHeight="1" x14ac:dyDescent="0.25">
      <c r="A8" s="2"/>
      <c r="B8" s="85" t="s">
        <v>40</v>
      </c>
      <c r="C8" s="39">
        <v>42907000</v>
      </c>
      <c r="D8" s="66">
        <v>41791000</v>
      </c>
      <c r="E8" s="66">
        <v>39884000</v>
      </c>
      <c r="F8" s="39">
        <v>38715000</v>
      </c>
      <c r="G8" s="66">
        <v>38540000</v>
      </c>
      <c r="H8" s="67">
        <v>38471000</v>
      </c>
    </row>
    <row r="9" spans="1:10" ht="16.8" customHeight="1" x14ac:dyDescent="0.25">
      <c r="A9" s="2"/>
      <c r="B9" s="86" t="s">
        <v>7</v>
      </c>
      <c r="C9" s="68">
        <v>122249000</v>
      </c>
      <c r="D9" s="42">
        <v>121466000</v>
      </c>
      <c r="E9" s="42">
        <v>126240000</v>
      </c>
      <c r="F9" s="68">
        <v>118260000</v>
      </c>
      <c r="G9" s="42">
        <v>115853000</v>
      </c>
      <c r="H9" s="69">
        <v>114202000</v>
      </c>
    </row>
    <row r="10" spans="1:10" ht="16.8" customHeight="1" x14ac:dyDescent="0.25">
      <c r="A10" s="2"/>
      <c r="B10" s="87" t="s">
        <v>10</v>
      </c>
      <c r="C10" s="40">
        <v>19990000</v>
      </c>
      <c r="D10" s="40">
        <v>18938000</v>
      </c>
      <c r="E10" s="40">
        <v>19958000</v>
      </c>
      <c r="F10" s="40">
        <v>18624000</v>
      </c>
      <c r="G10" s="40">
        <v>15350000</v>
      </c>
      <c r="H10" s="70">
        <v>14953000</v>
      </c>
    </row>
    <row r="11" spans="1:10" ht="16.8" customHeight="1" x14ac:dyDescent="0.25">
      <c r="A11" s="2"/>
      <c r="B11" s="88" t="s">
        <v>11</v>
      </c>
      <c r="C11" s="42">
        <v>142239000</v>
      </c>
      <c r="D11" s="42">
        <v>140404000</v>
      </c>
      <c r="E11" s="42">
        <v>146198000</v>
      </c>
      <c r="F11" s="42">
        <v>136884000</v>
      </c>
      <c r="G11" s="42">
        <v>131203000</v>
      </c>
      <c r="H11" s="69">
        <v>129155000</v>
      </c>
    </row>
    <row r="12" spans="1:10" ht="16.8" customHeight="1" x14ac:dyDescent="0.25">
      <c r="A12" s="2"/>
      <c r="B12" s="87" t="s">
        <v>48</v>
      </c>
      <c r="C12" s="40">
        <v>-17885000</v>
      </c>
      <c r="D12" s="40">
        <v>-17241000</v>
      </c>
      <c r="E12" s="40">
        <v>-17889000</v>
      </c>
      <c r="F12" s="40">
        <v>-14771000</v>
      </c>
      <c r="G12" s="40">
        <v>-14230000</v>
      </c>
      <c r="H12" s="70">
        <v>-12714000</v>
      </c>
    </row>
    <row r="13" spans="1:10" ht="16.8" customHeight="1" x14ac:dyDescent="0.25">
      <c r="A13" s="2"/>
      <c r="B13" s="88" t="s">
        <v>12</v>
      </c>
      <c r="C13" s="42">
        <v>124354000</v>
      </c>
      <c r="D13" s="42">
        <v>123163000</v>
      </c>
      <c r="E13" s="42">
        <v>128309000</v>
      </c>
      <c r="F13" s="42">
        <v>122113000</v>
      </c>
      <c r="G13" s="42">
        <v>116973000</v>
      </c>
      <c r="H13" s="69">
        <v>116441000</v>
      </c>
    </row>
    <row r="14" spans="1:10" ht="16.8" customHeight="1" x14ac:dyDescent="0.25">
      <c r="A14" s="2"/>
      <c r="B14" s="89" t="s">
        <v>13</v>
      </c>
      <c r="C14" s="71">
        <v>0.87426092703126401</v>
      </c>
      <c r="D14" s="71">
        <v>0.87720435315233203</v>
      </c>
      <c r="E14" s="71">
        <v>0.87763854498693505</v>
      </c>
      <c r="F14" s="71">
        <v>0.892091113643669</v>
      </c>
      <c r="G14" s="71">
        <v>0.89154211412848805</v>
      </c>
      <c r="H14" s="72">
        <v>0.90156014091595404</v>
      </c>
      <c r="J14" s="1"/>
    </row>
    <row r="15" spans="1:10" ht="16.8" customHeight="1" x14ac:dyDescent="0.25">
      <c r="A15" s="2"/>
      <c r="B15" s="90"/>
      <c r="C15" s="25"/>
      <c r="D15" s="25"/>
      <c r="E15" s="25"/>
      <c r="F15" s="25"/>
      <c r="G15" s="25"/>
      <c r="H15" s="20"/>
    </row>
    <row r="16" spans="1:10" ht="16.8" customHeight="1" x14ac:dyDescent="0.25">
      <c r="A16" s="2"/>
      <c r="B16" s="91" t="s">
        <v>49</v>
      </c>
      <c r="C16" s="39">
        <v>-45690000</v>
      </c>
      <c r="D16" s="39">
        <v>-36944000</v>
      </c>
      <c r="E16" s="39">
        <v>-36141000</v>
      </c>
      <c r="F16" s="39">
        <v>-33980000</v>
      </c>
      <c r="G16" s="39">
        <v>-37481000</v>
      </c>
      <c r="H16" s="65">
        <v>-33149000</v>
      </c>
    </row>
    <row r="17" spans="1:9" ht="16.8" customHeight="1" x14ac:dyDescent="0.25">
      <c r="A17" s="2"/>
      <c r="B17" s="91" t="s">
        <v>50</v>
      </c>
      <c r="C17" s="39">
        <v>-46736000</v>
      </c>
      <c r="D17" s="39">
        <v>-47437000</v>
      </c>
      <c r="E17" s="39">
        <v>-53171000</v>
      </c>
      <c r="F17" s="39">
        <v>-47418000</v>
      </c>
      <c r="G17" s="39">
        <v>-37597000</v>
      </c>
      <c r="H17" s="65">
        <v>-40779000</v>
      </c>
    </row>
    <row r="18" spans="1:9" ht="16.8" customHeight="1" x14ac:dyDescent="0.25">
      <c r="A18" s="2"/>
      <c r="B18" s="91" t="s">
        <v>51</v>
      </c>
      <c r="C18" s="39">
        <v>-16930000</v>
      </c>
      <c r="D18" s="39">
        <v>-11821000</v>
      </c>
      <c r="E18" s="39">
        <v>-12815000</v>
      </c>
      <c r="F18" s="39">
        <v>-10565000</v>
      </c>
      <c r="G18" s="39">
        <v>-12744000</v>
      </c>
      <c r="H18" s="65">
        <v>-10030000</v>
      </c>
    </row>
    <row r="19" spans="1:9" ht="16.8" customHeight="1" x14ac:dyDescent="0.25">
      <c r="A19" s="2"/>
      <c r="B19" t="s">
        <v>52</v>
      </c>
      <c r="C19" s="39">
        <v>-21067000</v>
      </c>
      <c r="D19" s="39">
        <v>-21244000</v>
      </c>
      <c r="E19" s="39">
        <v>-45998000</v>
      </c>
      <c r="F19" s="39">
        <v>-21736000</v>
      </c>
      <c r="G19" s="39">
        <v>-21825000</v>
      </c>
      <c r="H19" s="65">
        <v>-18716000</v>
      </c>
    </row>
    <row r="20" spans="1:9" ht="16.8" customHeight="1" x14ac:dyDescent="0.25">
      <c r="A20" s="2"/>
      <c r="B20" s="92" t="s">
        <v>53</v>
      </c>
      <c r="C20" s="42">
        <v>-130423000</v>
      </c>
      <c r="D20" s="42">
        <v>-117446000</v>
      </c>
      <c r="E20" s="42">
        <v>-148125000</v>
      </c>
      <c r="F20" s="42">
        <v>-113699000</v>
      </c>
      <c r="G20" s="42">
        <v>-109647000</v>
      </c>
      <c r="H20" s="69">
        <v>-102674000</v>
      </c>
    </row>
    <row r="21" spans="1:9" ht="16.8" customHeight="1" x14ac:dyDescent="0.25">
      <c r="A21" s="2"/>
      <c r="B21" s="93"/>
      <c r="C21" s="73"/>
      <c r="D21" s="73"/>
      <c r="E21" s="73"/>
      <c r="F21" s="73"/>
      <c r="G21" s="73"/>
      <c r="H21" s="74"/>
    </row>
    <row r="22" spans="1:9" ht="16.8" customHeight="1" x14ac:dyDescent="0.25">
      <c r="A22" s="2"/>
      <c r="B22" s="88" t="s">
        <v>54</v>
      </c>
      <c r="C22" s="42">
        <v>-6069000</v>
      </c>
      <c r="D22" s="42">
        <v>5717000</v>
      </c>
      <c r="E22" s="42">
        <v>-19816000</v>
      </c>
      <c r="F22" s="42">
        <v>8414000</v>
      </c>
      <c r="G22" s="42">
        <v>7326000</v>
      </c>
      <c r="H22" s="69">
        <v>13767000</v>
      </c>
    </row>
    <row r="23" spans="1:9" ht="16.8" customHeight="1" x14ac:dyDescent="0.25">
      <c r="A23" s="2"/>
      <c r="B23" s="94" t="s">
        <v>16</v>
      </c>
      <c r="C23" s="31">
        <v>-4.2667622803872401E-2</v>
      </c>
      <c r="D23" s="31">
        <v>4.07182131563203E-2</v>
      </c>
      <c r="E23" s="31">
        <v>-0.13554220987975199</v>
      </c>
      <c r="F23" s="31">
        <v>6.1468104380351198E-2</v>
      </c>
      <c r="G23" s="31">
        <v>5.58371378703231E-2</v>
      </c>
      <c r="H23" s="75">
        <v>0.106592853548062</v>
      </c>
    </row>
    <row r="24" spans="1:9" ht="16.8" customHeight="1" x14ac:dyDescent="0.25">
      <c r="A24" s="2"/>
      <c r="B24" s="91"/>
      <c r="C24" s="76"/>
      <c r="D24" s="76"/>
      <c r="E24" s="76"/>
      <c r="F24" s="76"/>
      <c r="G24" s="76"/>
      <c r="H24" s="77"/>
    </row>
    <row r="25" spans="1:9" ht="16.8" customHeight="1" x14ac:dyDescent="0.25">
      <c r="A25" s="2"/>
      <c r="B25" s="87" t="s">
        <v>55</v>
      </c>
      <c r="C25" s="40">
        <v>1450000</v>
      </c>
      <c r="D25" s="40">
        <v>-22000</v>
      </c>
      <c r="E25" s="40">
        <v>-752000</v>
      </c>
      <c r="F25" s="40">
        <v>1917000</v>
      </c>
      <c r="G25" s="40">
        <v>105000</v>
      </c>
      <c r="H25" s="70">
        <v>1997000</v>
      </c>
    </row>
    <row r="26" spans="1:9" ht="16.8" customHeight="1" x14ac:dyDescent="0.25">
      <c r="A26" s="2"/>
      <c r="B26" s="88" t="s">
        <v>56</v>
      </c>
      <c r="C26" s="42">
        <v>-4619000</v>
      </c>
      <c r="D26" s="42">
        <v>5695000</v>
      </c>
      <c r="E26" s="42">
        <v>-20568000</v>
      </c>
      <c r="F26" s="42">
        <v>10331000</v>
      </c>
      <c r="G26" s="42">
        <v>7431000</v>
      </c>
      <c r="H26" s="69">
        <v>15764000</v>
      </c>
    </row>
    <row r="27" spans="1:9" ht="16.8" customHeight="1" x14ac:dyDescent="0.25">
      <c r="A27" s="2"/>
      <c r="B27" s="95"/>
      <c r="C27" s="76"/>
      <c r="D27" s="76"/>
      <c r="E27" s="76"/>
      <c r="F27" s="76"/>
      <c r="G27" s="76"/>
      <c r="H27" s="77"/>
    </row>
    <row r="28" spans="1:9" ht="16.8" customHeight="1" x14ac:dyDescent="0.25">
      <c r="A28" s="2"/>
      <c r="B28" s="87" t="s">
        <v>57</v>
      </c>
      <c r="C28" s="40">
        <v>-1107000</v>
      </c>
      <c r="D28" s="40">
        <v>-2681000</v>
      </c>
      <c r="E28" s="40">
        <v>-3064000</v>
      </c>
      <c r="F28" s="40">
        <v>-1233000</v>
      </c>
      <c r="G28" s="40">
        <v>-2307000</v>
      </c>
      <c r="H28" s="70">
        <v>-2100000</v>
      </c>
    </row>
    <row r="29" spans="1:9" ht="16.8" customHeight="1" thickBot="1" x14ac:dyDescent="0.3">
      <c r="A29" s="2"/>
      <c r="B29" s="96" t="s">
        <v>58</v>
      </c>
      <c r="C29" s="42">
        <v>-5726000</v>
      </c>
      <c r="D29" s="42">
        <v>3014000</v>
      </c>
      <c r="E29" s="42">
        <v>-23632000</v>
      </c>
      <c r="F29" s="42">
        <v>9098000</v>
      </c>
      <c r="G29" s="42">
        <v>5124000</v>
      </c>
      <c r="H29" s="69">
        <v>13664000</v>
      </c>
      <c r="I29" s="21"/>
    </row>
    <row r="30" spans="1:9" ht="16.8" customHeight="1" x14ac:dyDescent="0.25">
      <c r="A30" s="2"/>
      <c r="B30" s="187" t="s">
        <v>59</v>
      </c>
      <c r="C30" s="187"/>
      <c r="D30" s="187"/>
      <c r="E30" s="187"/>
      <c r="F30" s="187"/>
      <c r="G30" s="187"/>
      <c r="H30" s="187"/>
    </row>
    <row r="31" spans="1:9" ht="16.8" customHeight="1" x14ac:dyDescent="0.25">
      <c r="A31" s="2"/>
      <c r="B31" s="12"/>
    </row>
    <row r="32" spans="1:9" ht="16.8" customHeight="1" thickBot="1" x14ac:dyDescent="0.3">
      <c r="A32" s="2"/>
      <c r="B32" s="97" t="s">
        <v>60</v>
      </c>
      <c r="H32" s="98"/>
    </row>
    <row r="33" spans="1:8" ht="16.8" customHeight="1" x14ac:dyDescent="0.25">
      <c r="A33" s="2"/>
      <c r="B33" s="99" t="s">
        <v>61</v>
      </c>
      <c r="C33" s="78">
        <v>122976000</v>
      </c>
      <c r="D33" s="78">
        <v>123163000</v>
      </c>
      <c r="E33" s="78">
        <v>124194000</v>
      </c>
      <c r="F33" s="78">
        <v>124493000</v>
      </c>
      <c r="G33" s="78">
        <v>124598000</v>
      </c>
      <c r="H33" s="65">
        <v>123752000</v>
      </c>
    </row>
    <row r="34" spans="1:8" ht="16.8" customHeight="1" thickBot="1" x14ac:dyDescent="0.3">
      <c r="A34" s="2"/>
      <c r="B34" s="100" t="s">
        <v>62</v>
      </c>
      <c r="C34" s="39">
        <v>125973000</v>
      </c>
      <c r="D34" s="39">
        <v>126208000</v>
      </c>
      <c r="E34" s="39">
        <v>126973000</v>
      </c>
      <c r="F34" s="39">
        <v>127846000</v>
      </c>
      <c r="G34" s="39">
        <v>128521000</v>
      </c>
      <c r="H34" s="65">
        <v>128122000</v>
      </c>
    </row>
    <row r="35" spans="1:8" ht="16.8" customHeight="1" x14ac:dyDescent="0.25">
      <c r="A35" s="2"/>
      <c r="B35" s="101"/>
      <c r="C35" s="79"/>
      <c r="D35" s="79"/>
      <c r="E35" s="79"/>
      <c r="F35" s="79"/>
      <c r="G35" s="79"/>
      <c r="H35" s="79"/>
    </row>
    <row r="36" spans="1:8" ht="16.8" customHeight="1" thickBot="1" x14ac:dyDescent="0.3">
      <c r="A36" s="2"/>
      <c r="B36" s="97" t="s">
        <v>63</v>
      </c>
      <c r="C36" s="80"/>
      <c r="D36" s="80"/>
      <c r="E36" s="80"/>
      <c r="F36" s="80"/>
      <c r="G36" s="80"/>
      <c r="H36" s="80"/>
    </row>
    <row r="37" spans="1:8" ht="16.8" customHeight="1" x14ac:dyDescent="0.25">
      <c r="A37" s="2"/>
      <c r="B37" s="99" t="s">
        <v>61</v>
      </c>
      <c r="C37" s="81">
        <v>-4.6562040585087901E-2</v>
      </c>
      <c r="D37" s="81">
        <v>2.44719113366576E-2</v>
      </c>
      <c r="E37" s="81">
        <v>-0.19028300571138901</v>
      </c>
      <c r="F37" s="81">
        <v>7.3080285014718097E-2</v>
      </c>
      <c r="G37" s="81">
        <v>4.1124166491236201E-2</v>
      </c>
      <c r="H37" s="82">
        <v>0.110414751876299</v>
      </c>
    </row>
    <row r="38" spans="1:8" ht="16.8" customHeight="1" thickBot="1" x14ac:dyDescent="0.3">
      <c r="A38" s="2"/>
      <c r="B38" s="100" t="s">
        <v>64</v>
      </c>
      <c r="C38" s="81">
        <v>-4.6562040585087901E-2</v>
      </c>
      <c r="D38" s="81">
        <v>2.38815733852463E-2</v>
      </c>
      <c r="E38" s="81">
        <v>-0.19028300571138901</v>
      </c>
      <c r="F38" s="81">
        <v>7.1163643684934497E-2</v>
      </c>
      <c r="G38" s="81">
        <v>3.9869107324151103E-2</v>
      </c>
      <c r="H38" s="82">
        <v>0.106648600510296</v>
      </c>
    </row>
    <row r="39" spans="1:8" ht="16.8" customHeight="1" x14ac:dyDescent="0.25">
      <c r="A39" s="2"/>
      <c r="B39" s="187" t="s">
        <v>65</v>
      </c>
      <c r="C39" s="187"/>
      <c r="D39" s="187"/>
      <c r="E39" s="187"/>
      <c r="F39" s="187"/>
      <c r="G39" s="187"/>
      <c r="H39" s="187"/>
    </row>
    <row r="40" spans="1:8" ht="16.8" customHeight="1" x14ac:dyDescent="0.25">
      <c r="A40" s="2"/>
      <c r="B40" s="188"/>
      <c r="C40" s="188"/>
      <c r="D40" s="188"/>
      <c r="E40" s="188"/>
      <c r="F40" s="188"/>
      <c r="G40" s="188"/>
      <c r="H40" s="188"/>
    </row>
    <row r="41" spans="1:8" ht="16.8" customHeight="1" x14ac:dyDescent="0.25">
      <c r="A41" s="2"/>
      <c r="C41" s="2"/>
      <c r="D41" s="2"/>
      <c r="E41" s="2"/>
      <c r="F41" s="2"/>
      <c r="G41" s="2"/>
      <c r="H41" s="2"/>
    </row>
  </sheetData>
  <mergeCells count="3">
    <mergeCell ref="B2:F2"/>
    <mergeCell ref="B30:H30"/>
    <mergeCell ref="B39:H40"/>
  </mergeCells>
  <pageMargins left="0.75" right="0.75" top="1" bottom="1" header="0.5" footer="0.5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8"/>
  <sheetViews>
    <sheetView showGridLines="0" showRuler="0" workbookViewId="0"/>
  </sheetViews>
  <sheetFormatPr defaultColWidth="13.44140625" defaultRowHeight="13.2" x14ac:dyDescent="0.25"/>
  <cols>
    <col min="1" max="1" width="9.44140625" customWidth="1"/>
    <col min="2" max="2" width="62.77734375" customWidth="1"/>
    <col min="3" max="9" width="12.44140625" customWidth="1"/>
  </cols>
  <sheetData>
    <row r="1" spans="1:9" ht="14.1" customHeight="1" x14ac:dyDescent="0.25">
      <c r="A1" s="2"/>
      <c r="B1" s="2"/>
      <c r="C1" s="2"/>
      <c r="D1" s="2"/>
      <c r="E1" s="2"/>
      <c r="F1" s="2"/>
    </row>
    <row r="2" spans="1:9" ht="20.25" customHeight="1" x14ac:dyDescent="0.35">
      <c r="A2" s="2"/>
      <c r="B2" s="186" t="s">
        <v>66</v>
      </c>
      <c r="C2" s="186"/>
      <c r="D2" s="186"/>
      <c r="E2" s="186"/>
      <c r="F2" s="2"/>
    </row>
    <row r="3" spans="1:9" ht="20.25" customHeight="1" x14ac:dyDescent="0.25">
      <c r="A3" s="2"/>
      <c r="B3" s="22" t="str">
        <f>'1. Key figures table'!$B$3</f>
        <v>First quarter 2026 results</v>
      </c>
      <c r="C3" s="2"/>
      <c r="D3" s="2"/>
      <c r="E3" s="2"/>
      <c r="F3" s="2"/>
    </row>
    <row r="4" spans="1:9" ht="20.25" customHeight="1" thickBot="1" x14ac:dyDescent="0.3">
      <c r="A4" s="2"/>
      <c r="B4" s="6"/>
      <c r="C4" s="13"/>
      <c r="D4" s="13"/>
      <c r="E4" s="13"/>
      <c r="F4" s="13"/>
    </row>
    <row r="5" spans="1:9" ht="16.8" customHeight="1" thickBot="1" x14ac:dyDescent="0.3">
      <c r="A5" s="21"/>
      <c r="B5" s="118" t="s">
        <v>20</v>
      </c>
      <c r="C5" s="59" t="s">
        <v>67</v>
      </c>
      <c r="D5" s="59" t="s">
        <v>68</v>
      </c>
      <c r="E5" s="59" t="s">
        <v>69</v>
      </c>
      <c r="F5" s="59" t="s">
        <v>70</v>
      </c>
      <c r="G5" s="59" t="s">
        <v>71</v>
      </c>
      <c r="H5" s="59" t="s">
        <v>72</v>
      </c>
      <c r="I5" s="119" t="s">
        <v>73</v>
      </c>
    </row>
    <row r="6" spans="1:9" ht="16.8" customHeight="1" x14ac:dyDescent="0.25">
      <c r="A6" s="2"/>
      <c r="B6" s="99" t="s">
        <v>74</v>
      </c>
      <c r="C6" s="39">
        <v>192294000</v>
      </c>
      <c r="D6" s="39">
        <v>192294000</v>
      </c>
      <c r="E6" s="39">
        <v>192294000</v>
      </c>
      <c r="F6" s="39">
        <v>192294000</v>
      </c>
      <c r="G6" s="39">
        <v>192294000</v>
      </c>
      <c r="H6" s="39">
        <v>192294000</v>
      </c>
      <c r="I6" s="65">
        <v>192294000</v>
      </c>
    </row>
    <row r="7" spans="1:9" ht="16.8" customHeight="1" x14ac:dyDescent="0.25">
      <c r="A7" s="2"/>
      <c r="B7" s="120" t="s">
        <v>75</v>
      </c>
      <c r="C7" s="39">
        <v>7027000</v>
      </c>
      <c r="D7" s="39">
        <v>2233000</v>
      </c>
      <c r="E7" s="39">
        <v>9678000</v>
      </c>
      <c r="F7" s="39">
        <v>16935000</v>
      </c>
      <c r="G7" s="39">
        <v>23666000</v>
      </c>
      <c r="H7" s="39">
        <v>31955000</v>
      </c>
      <c r="I7" s="65">
        <v>42075000</v>
      </c>
    </row>
    <row r="8" spans="1:9" ht="16.8" customHeight="1" x14ac:dyDescent="0.25">
      <c r="A8" s="2"/>
      <c r="B8" s="120" t="s">
        <v>76</v>
      </c>
      <c r="C8" s="39">
        <v>21173000</v>
      </c>
      <c r="D8" s="39">
        <v>22018000</v>
      </c>
      <c r="E8" s="39">
        <v>20828000</v>
      </c>
      <c r="F8" s="39">
        <v>19188000</v>
      </c>
      <c r="G8" s="39">
        <v>17849000</v>
      </c>
      <c r="H8" s="39">
        <v>16862000</v>
      </c>
      <c r="I8" s="65">
        <v>15888000</v>
      </c>
    </row>
    <row r="9" spans="1:9" ht="16.8" customHeight="1" x14ac:dyDescent="0.25">
      <c r="A9" s="2"/>
      <c r="B9" s="120" t="s">
        <v>77</v>
      </c>
      <c r="C9" s="39">
        <v>42133000</v>
      </c>
      <c r="D9" s="39">
        <v>41111000</v>
      </c>
      <c r="E9" s="39">
        <v>38963000</v>
      </c>
      <c r="F9" s="39">
        <v>38421000</v>
      </c>
      <c r="G9" s="39">
        <v>36007000</v>
      </c>
      <c r="H9" s="39">
        <v>37773000</v>
      </c>
      <c r="I9" s="65">
        <v>39655000</v>
      </c>
    </row>
    <row r="10" spans="1:9" ht="16.8" customHeight="1" x14ac:dyDescent="0.25">
      <c r="A10" s="2"/>
      <c r="B10" s="120" t="s">
        <v>78</v>
      </c>
      <c r="C10" s="39">
        <v>23674000</v>
      </c>
      <c r="D10" s="39">
        <v>24688000</v>
      </c>
      <c r="E10" s="39">
        <v>28534000</v>
      </c>
      <c r="F10" s="39">
        <v>25427000</v>
      </c>
      <c r="G10" s="39">
        <v>26553000</v>
      </c>
      <c r="H10" s="39">
        <v>27664000</v>
      </c>
      <c r="I10" s="65">
        <v>28374000</v>
      </c>
    </row>
    <row r="11" spans="1:9" ht="16.8" hidden="1" customHeight="1" x14ac:dyDescent="0.25">
      <c r="A11" s="2"/>
      <c r="B11" s="120" t="s">
        <v>79</v>
      </c>
      <c r="C11" s="39"/>
      <c r="D11" s="39"/>
      <c r="E11" s="39"/>
      <c r="F11" s="39"/>
      <c r="G11" s="39"/>
      <c r="H11" s="39"/>
      <c r="I11" s="65"/>
    </row>
    <row r="12" spans="1:9" ht="16.8" customHeight="1" x14ac:dyDescent="0.25">
      <c r="A12" s="2"/>
      <c r="B12" s="121" t="s">
        <v>80</v>
      </c>
      <c r="C12" s="39">
        <v>1202000</v>
      </c>
      <c r="D12" s="39">
        <v>1288000</v>
      </c>
      <c r="E12" s="39">
        <v>1276000</v>
      </c>
      <c r="F12" s="39">
        <v>1255000</v>
      </c>
      <c r="G12" s="39">
        <v>1256000</v>
      </c>
      <c r="H12" s="39">
        <v>1074000</v>
      </c>
      <c r="I12" s="65">
        <v>1078000</v>
      </c>
    </row>
    <row r="13" spans="1:9" ht="16.8" customHeight="1" x14ac:dyDescent="0.25">
      <c r="A13" s="2"/>
      <c r="B13" s="122" t="s">
        <v>81</v>
      </c>
      <c r="C13" s="123">
        <v>287503000</v>
      </c>
      <c r="D13" s="123">
        <v>283632000</v>
      </c>
      <c r="E13" s="123">
        <v>291573000</v>
      </c>
      <c r="F13" s="123">
        <v>293520000</v>
      </c>
      <c r="G13" s="123">
        <v>297625000</v>
      </c>
      <c r="H13" s="123">
        <v>307622000</v>
      </c>
      <c r="I13" s="124">
        <v>319364000</v>
      </c>
    </row>
    <row r="14" spans="1:9" ht="9.3000000000000007" customHeight="1" x14ac:dyDescent="0.25">
      <c r="A14" s="2"/>
      <c r="C14" s="125"/>
      <c r="D14" s="125"/>
      <c r="E14" s="125"/>
      <c r="F14" s="125"/>
      <c r="G14" s="125"/>
      <c r="H14" s="125"/>
      <c r="I14" s="126"/>
    </row>
    <row r="15" spans="1:9" ht="16.8" customHeight="1" x14ac:dyDescent="0.25">
      <c r="A15" s="2"/>
      <c r="B15" s="120" t="s">
        <v>82</v>
      </c>
      <c r="C15" s="39">
        <v>14570000</v>
      </c>
      <c r="D15" s="39">
        <v>13311000</v>
      </c>
      <c r="E15" s="39">
        <v>12687000</v>
      </c>
      <c r="F15" s="39">
        <v>10770000</v>
      </c>
      <c r="G15" s="39">
        <v>9817000</v>
      </c>
      <c r="H15" s="39">
        <v>9548000</v>
      </c>
      <c r="I15" s="65">
        <v>8963000</v>
      </c>
    </row>
    <row r="16" spans="1:9" ht="16.8" customHeight="1" x14ac:dyDescent="0.25">
      <c r="A16" s="2"/>
      <c r="B16" s="120" t="s">
        <v>83</v>
      </c>
      <c r="C16" s="39">
        <v>60913000</v>
      </c>
      <c r="D16" s="39">
        <v>78538000</v>
      </c>
      <c r="E16" s="39">
        <v>83723000</v>
      </c>
      <c r="F16" s="39">
        <v>62291000</v>
      </c>
      <c r="G16" s="39">
        <v>55302000</v>
      </c>
      <c r="H16" s="39">
        <v>64875000</v>
      </c>
      <c r="I16" s="65">
        <v>62375000</v>
      </c>
    </row>
    <row r="17" spans="1:9" ht="16.8" customHeight="1" x14ac:dyDescent="0.25">
      <c r="A17" s="2"/>
      <c r="B17" s="120" t="s">
        <v>84</v>
      </c>
      <c r="C17" s="39">
        <v>43386000</v>
      </c>
      <c r="D17" s="39">
        <v>48441000</v>
      </c>
      <c r="E17" s="39">
        <v>39070000</v>
      </c>
      <c r="F17" s="39">
        <v>38908000</v>
      </c>
      <c r="G17" s="39">
        <v>36281000</v>
      </c>
      <c r="H17" s="39">
        <v>38090000</v>
      </c>
      <c r="I17" s="65">
        <v>35715000</v>
      </c>
    </row>
    <row r="18" spans="1:9" ht="16.8" customHeight="1" x14ac:dyDescent="0.25">
      <c r="A18" s="2"/>
      <c r="B18" s="120" t="s">
        <v>78</v>
      </c>
      <c r="C18" s="39">
        <v>6064000</v>
      </c>
      <c r="D18" s="39">
        <v>6211000</v>
      </c>
      <c r="E18" s="39">
        <v>3948000</v>
      </c>
      <c r="F18" s="39">
        <v>4444000</v>
      </c>
      <c r="G18" s="39">
        <v>6230000</v>
      </c>
      <c r="H18" s="39">
        <v>6372000</v>
      </c>
      <c r="I18" s="65">
        <v>5700000</v>
      </c>
    </row>
    <row r="19" spans="1:9" ht="16.8" customHeight="1" x14ac:dyDescent="0.25">
      <c r="A19" s="2"/>
      <c r="B19" s="120" t="s">
        <v>85</v>
      </c>
      <c r="C19" s="39">
        <v>30685000</v>
      </c>
      <c r="D19" s="39">
        <v>30632000</v>
      </c>
      <c r="E19" s="39">
        <v>33709000</v>
      </c>
      <c r="F19" s="39">
        <v>29092000</v>
      </c>
      <c r="G19" s="39">
        <v>26131000</v>
      </c>
      <c r="H19" s="39">
        <v>26879000</v>
      </c>
      <c r="I19" s="65">
        <v>30354000</v>
      </c>
    </row>
    <row r="20" spans="1:9" ht="16.8" customHeight="1" x14ac:dyDescent="0.25">
      <c r="A20" s="2"/>
      <c r="B20" s="120" t="s">
        <v>86</v>
      </c>
      <c r="C20" s="39">
        <v>205867900</v>
      </c>
      <c r="D20" s="39">
        <v>207740490</v>
      </c>
      <c r="E20" s="39">
        <v>200336000</v>
      </c>
      <c r="F20" s="39">
        <v>211812000</v>
      </c>
      <c r="G20" s="39">
        <v>211253000</v>
      </c>
      <c r="H20" s="39">
        <v>182151000</v>
      </c>
      <c r="I20" s="65">
        <v>180000000</v>
      </c>
    </row>
    <row r="21" spans="1:9" ht="16.8" customHeight="1" x14ac:dyDescent="0.25">
      <c r="A21" s="2"/>
      <c r="B21" s="121" t="s">
        <v>87</v>
      </c>
      <c r="C21" s="40">
        <v>64585000</v>
      </c>
      <c r="D21" s="40">
        <v>55913000</v>
      </c>
      <c r="E21" s="40">
        <v>56816000</v>
      </c>
      <c r="F21" s="40">
        <v>54718000</v>
      </c>
      <c r="G21" s="40">
        <v>55692000</v>
      </c>
      <c r="H21" s="40">
        <v>80651000</v>
      </c>
      <c r="I21" s="70">
        <v>68058000</v>
      </c>
    </row>
    <row r="22" spans="1:9" ht="16.8" customHeight="1" x14ac:dyDescent="0.25">
      <c r="A22" s="2"/>
      <c r="B22" s="127" t="s">
        <v>88</v>
      </c>
      <c r="C22" s="42">
        <v>426071000</v>
      </c>
      <c r="D22" s="42">
        <v>440786000</v>
      </c>
      <c r="E22" s="42">
        <v>430289000</v>
      </c>
      <c r="F22" s="42">
        <v>412035000</v>
      </c>
      <c r="G22" s="42">
        <v>400706000</v>
      </c>
      <c r="H22" s="42">
        <v>408566000</v>
      </c>
      <c r="I22" s="69">
        <v>391165000</v>
      </c>
    </row>
    <row r="23" spans="1:9" ht="9.3000000000000007" customHeight="1" x14ac:dyDescent="0.25">
      <c r="A23" s="2"/>
      <c r="C23" s="128"/>
      <c r="D23" s="128"/>
      <c r="E23" s="128"/>
      <c r="F23" s="128"/>
      <c r="G23" s="128"/>
      <c r="H23" s="128"/>
      <c r="I23" s="129"/>
    </row>
    <row r="24" spans="1:9" ht="16.8" customHeight="1" thickBot="1" x14ac:dyDescent="0.3">
      <c r="A24" s="2"/>
      <c r="B24" s="130" t="s">
        <v>89</v>
      </c>
      <c r="C24" s="42">
        <v>713574000</v>
      </c>
      <c r="D24" s="42">
        <v>724418000</v>
      </c>
      <c r="E24" s="42">
        <v>721862000</v>
      </c>
      <c r="F24" s="42">
        <v>705555000</v>
      </c>
      <c r="G24" s="42">
        <v>698331000</v>
      </c>
      <c r="H24" s="42">
        <v>716188000</v>
      </c>
      <c r="I24" s="69">
        <v>710529000</v>
      </c>
    </row>
    <row r="25" spans="1:9" ht="9.3000000000000007" customHeight="1" x14ac:dyDescent="0.25">
      <c r="A25" s="2"/>
      <c r="B25" s="131"/>
      <c r="C25" s="132"/>
      <c r="D25" s="132"/>
      <c r="E25" s="132"/>
      <c r="F25" s="132"/>
      <c r="G25" s="132"/>
      <c r="H25" s="132"/>
      <c r="I25" s="133"/>
    </row>
    <row r="26" spans="1:9" ht="16.8" customHeight="1" x14ac:dyDescent="0.25">
      <c r="A26" s="2"/>
      <c r="B26" s="134" t="s">
        <v>90</v>
      </c>
      <c r="C26" s="42">
        <v>141060000</v>
      </c>
      <c r="D26" s="42">
        <v>138847000</v>
      </c>
      <c r="E26" s="42">
        <v>142991000</v>
      </c>
      <c r="F26" s="42">
        <v>119701000</v>
      </c>
      <c r="G26" s="42">
        <v>131421000</v>
      </c>
      <c r="H26" s="42">
        <v>139617000</v>
      </c>
      <c r="I26" s="69">
        <v>145431000</v>
      </c>
    </row>
    <row r="27" spans="1:9" ht="9.3000000000000007" customHeight="1" x14ac:dyDescent="0.25">
      <c r="A27" s="2"/>
      <c r="C27" s="39"/>
      <c r="D27" s="39"/>
      <c r="E27" s="39"/>
      <c r="F27" s="39"/>
      <c r="G27" s="39"/>
      <c r="H27" s="39"/>
      <c r="I27" s="65"/>
    </row>
    <row r="28" spans="1:9" ht="16.8" customHeight="1" x14ac:dyDescent="0.25">
      <c r="A28" s="2"/>
      <c r="B28" s="120" t="s">
        <v>91</v>
      </c>
      <c r="C28" s="39">
        <v>35575000</v>
      </c>
      <c r="D28" s="39">
        <v>34552000</v>
      </c>
      <c r="E28" s="39">
        <v>32062000</v>
      </c>
      <c r="F28" s="39">
        <v>32573000</v>
      </c>
      <c r="G28" s="39">
        <v>30566000</v>
      </c>
      <c r="H28" s="39">
        <v>31798000</v>
      </c>
      <c r="I28" s="65">
        <v>30336000</v>
      </c>
    </row>
    <row r="29" spans="1:9" ht="16.8" customHeight="1" x14ac:dyDescent="0.25">
      <c r="A29" s="2"/>
      <c r="B29" s="120" t="s">
        <v>92</v>
      </c>
      <c r="C29" s="39">
        <v>354000</v>
      </c>
      <c r="D29" s="39"/>
      <c r="E29" s="39"/>
      <c r="F29" s="39"/>
      <c r="G29" s="39"/>
      <c r="H29" s="39"/>
      <c r="I29" s="65"/>
    </row>
    <row r="30" spans="1:9" ht="16.8" customHeight="1" x14ac:dyDescent="0.25">
      <c r="A30" s="2"/>
      <c r="B30" s="120" t="s">
        <v>93</v>
      </c>
      <c r="C30" s="39">
        <v>13258000</v>
      </c>
      <c r="D30" s="39">
        <v>13516000</v>
      </c>
      <c r="E30" s="39">
        <v>13078000</v>
      </c>
      <c r="F30" s="39">
        <v>12552000</v>
      </c>
      <c r="G30" s="39">
        <v>19321000</v>
      </c>
      <c r="H30" s="39">
        <v>11067000</v>
      </c>
      <c r="I30" s="65">
        <v>11523000</v>
      </c>
    </row>
    <row r="31" spans="1:9" ht="16.8" customHeight="1" x14ac:dyDescent="0.25">
      <c r="A31" s="2"/>
      <c r="B31" s="121" t="s">
        <v>38</v>
      </c>
      <c r="C31" s="40">
        <v>293048000</v>
      </c>
      <c r="D31" s="40">
        <v>285782000</v>
      </c>
      <c r="E31" s="40">
        <v>289924000</v>
      </c>
      <c r="F31" s="40">
        <v>290145000</v>
      </c>
      <c r="G31" s="40">
        <v>282378000</v>
      </c>
      <c r="H31" s="40">
        <v>290499000</v>
      </c>
      <c r="I31" s="70">
        <v>309484000</v>
      </c>
    </row>
    <row r="32" spans="1:9" ht="16.8" customHeight="1" x14ac:dyDescent="0.25">
      <c r="A32" s="2"/>
      <c r="B32" s="127" t="s">
        <v>94</v>
      </c>
      <c r="C32" s="42">
        <v>342235000</v>
      </c>
      <c r="D32" s="42">
        <v>333850000</v>
      </c>
      <c r="E32" s="42">
        <v>335064000</v>
      </c>
      <c r="F32" s="42">
        <v>335270000</v>
      </c>
      <c r="G32" s="42">
        <v>332265000</v>
      </c>
      <c r="H32" s="42">
        <v>333364000</v>
      </c>
      <c r="I32" s="69">
        <v>351343000</v>
      </c>
    </row>
    <row r="33" spans="1:19" ht="9.3000000000000007" customHeight="1" x14ac:dyDescent="0.25">
      <c r="A33" s="2"/>
      <c r="C33" s="39"/>
      <c r="D33" s="39"/>
      <c r="E33" s="39"/>
      <c r="F33" s="39"/>
      <c r="G33" s="39"/>
      <c r="H33" s="39"/>
      <c r="I33" s="65"/>
    </row>
    <row r="34" spans="1:19" ht="16.8" customHeight="1" x14ac:dyDescent="0.25">
      <c r="A34" s="2"/>
      <c r="B34" s="120" t="s">
        <v>95</v>
      </c>
      <c r="C34" s="39">
        <v>17405000</v>
      </c>
      <c r="D34" s="39">
        <v>21168000</v>
      </c>
      <c r="E34" s="39">
        <v>15019000</v>
      </c>
      <c r="F34" s="39">
        <v>14713000</v>
      </c>
      <c r="G34" s="39">
        <v>15181000</v>
      </c>
      <c r="H34" s="39">
        <v>10036000</v>
      </c>
      <c r="I34" s="65">
        <v>12298000</v>
      </c>
    </row>
    <row r="35" spans="1:19" ht="16.8" customHeight="1" x14ac:dyDescent="0.25">
      <c r="A35" s="2"/>
      <c r="B35" s="120" t="s">
        <v>91</v>
      </c>
      <c r="C35" s="39">
        <v>8992000</v>
      </c>
      <c r="D35" s="39">
        <v>8964000</v>
      </c>
      <c r="E35" s="39">
        <v>9325000</v>
      </c>
      <c r="F35" s="39">
        <v>8524000</v>
      </c>
      <c r="G35" s="39">
        <v>8056000</v>
      </c>
      <c r="H35" s="39">
        <v>8549000</v>
      </c>
      <c r="I35" s="65">
        <v>11991000</v>
      </c>
    </row>
    <row r="36" spans="1:19" ht="16.8" customHeight="1" x14ac:dyDescent="0.25">
      <c r="A36" s="2"/>
      <c r="B36" s="120" t="s">
        <v>93</v>
      </c>
      <c r="C36" s="39">
        <v>7500000</v>
      </c>
      <c r="D36" s="39">
        <v>6883000</v>
      </c>
      <c r="E36" s="39">
        <v>6104000</v>
      </c>
      <c r="F36" s="39">
        <v>31211000</v>
      </c>
      <c r="G36" s="39">
        <v>3097000</v>
      </c>
      <c r="H36" s="39">
        <v>12614000</v>
      </c>
      <c r="I36" s="65">
        <v>10344000</v>
      </c>
    </row>
    <row r="37" spans="1:19" ht="16.8" customHeight="1" x14ac:dyDescent="0.25">
      <c r="A37" s="2"/>
      <c r="B37" s="120" t="s">
        <v>38</v>
      </c>
      <c r="C37" s="39">
        <v>134477000</v>
      </c>
      <c r="D37" s="39">
        <v>146701000</v>
      </c>
      <c r="E37" s="39">
        <v>144497000</v>
      </c>
      <c r="F37" s="39">
        <v>131203000</v>
      </c>
      <c r="G37" s="39">
        <v>129068000</v>
      </c>
      <c r="H37" s="39">
        <v>133583000</v>
      </c>
      <c r="I37" s="65">
        <v>112457000</v>
      </c>
    </row>
    <row r="38" spans="1:19" ht="16.8" customHeight="1" x14ac:dyDescent="0.25">
      <c r="A38" s="2"/>
      <c r="B38" s="120" t="s">
        <v>96</v>
      </c>
      <c r="C38" s="39">
        <v>12852000</v>
      </c>
      <c r="D38" s="39">
        <v>14282000</v>
      </c>
      <c r="E38" s="39">
        <v>12527000</v>
      </c>
      <c r="F38" s="39">
        <v>13891000</v>
      </c>
      <c r="G38" s="39">
        <v>8555000</v>
      </c>
      <c r="H38" s="39">
        <v>11743000</v>
      </c>
      <c r="I38" s="65">
        <v>7778000</v>
      </c>
    </row>
    <row r="39" spans="1:19" ht="16.8" customHeight="1" x14ac:dyDescent="0.25">
      <c r="A39" s="2"/>
      <c r="B39" s="120" t="s">
        <v>97</v>
      </c>
      <c r="C39" s="39">
        <v>2695000</v>
      </c>
      <c r="D39" s="39">
        <v>1881000</v>
      </c>
      <c r="E39" s="39">
        <v>2155000</v>
      </c>
      <c r="F39" s="39">
        <v>1989000</v>
      </c>
      <c r="G39" s="39">
        <v>1970000</v>
      </c>
      <c r="H39" s="39">
        <v>760000</v>
      </c>
      <c r="I39" s="65">
        <v>910000</v>
      </c>
    </row>
    <row r="40" spans="1:19" ht="16.8" customHeight="1" x14ac:dyDescent="0.25">
      <c r="A40" s="2"/>
      <c r="B40" s="121" t="s">
        <v>98</v>
      </c>
      <c r="C40" s="40">
        <v>46358000</v>
      </c>
      <c r="D40" s="40">
        <v>51842000</v>
      </c>
      <c r="E40" s="40">
        <v>54180000</v>
      </c>
      <c r="F40" s="40">
        <v>49053000</v>
      </c>
      <c r="G40" s="40">
        <v>68718000</v>
      </c>
      <c r="H40" s="40">
        <v>65922000</v>
      </c>
      <c r="I40" s="70">
        <v>57977000</v>
      </c>
    </row>
    <row r="41" spans="1:19" ht="16.8" customHeight="1" x14ac:dyDescent="0.25">
      <c r="A41" s="2"/>
      <c r="B41" s="127" t="s">
        <v>99</v>
      </c>
      <c r="C41" s="42">
        <v>230279000</v>
      </c>
      <c r="D41" s="42">
        <v>251721000</v>
      </c>
      <c r="E41" s="42">
        <v>243807000</v>
      </c>
      <c r="F41" s="42">
        <v>250584000</v>
      </c>
      <c r="G41" s="42">
        <v>234645000</v>
      </c>
      <c r="H41" s="42">
        <v>243207000</v>
      </c>
      <c r="I41" s="69">
        <v>213755000</v>
      </c>
    </row>
    <row r="42" spans="1:19" ht="9.3000000000000007" customHeight="1" x14ac:dyDescent="0.25">
      <c r="A42" s="2"/>
      <c r="C42" s="40"/>
      <c r="D42" s="40"/>
      <c r="E42" s="40"/>
      <c r="F42" s="40"/>
      <c r="G42" s="40"/>
      <c r="H42" s="40"/>
      <c r="I42" s="70"/>
    </row>
    <row r="43" spans="1:19" ht="16.8" customHeight="1" thickBot="1" x14ac:dyDescent="0.3">
      <c r="A43" s="2"/>
      <c r="B43" s="135" t="s">
        <v>100</v>
      </c>
      <c r="C43" s="42">
        <v>713574000</v>
      </c>
      <c r="D43" s="42">
        <v>724418000</v>
      </c>
      <c r="E43" s="42">
        <v>721862000</v>
      </c>
      <c r="F43" s="42">
        <v>705555000</v>
      </c>
      <c r="G43" s="42">
        <v>698331000</v>
      </c>
      <c r="H43" s="42">
        <v>716188000</v>
      </c>
      <c r="I43" s="69">
        <v>710529000</v>
      </c>
    </row>
    <row r="44" spans="1:19" ht="16.8" customHeight="1" x14ac:dyDescent="0.25">
      <c r="A44" s="2"/>
      <c r="B44" s="131"/>
      <c r="C44" s="136"/>
      <c r="D44" s="136"/>
      <c r="E44" s="136"/>
      <c r="F44" s="101"/>
      <c r="G44" s="137"/>
      <c r="H44" s="137"/>
      <c r="I44" s="136"/>
    </row>
    <row r="45" spans="1:19" ht="16.8" customHeight="1" x14ac:dyDescent="0.25">
      <c r="A45" s="2"/>
      <c r="F45" s="103"/>
    </row>
    <row r="46" spans="1:19" ht="16.8" customHeight="1" x14ac:dyDescent="0.25">
      <c r="A46" s="2"/>
      <c r="B46" s="138" t="s">
        <v>101</v>
      </c>
      <c r="F46" s="103"/>
      <c r="M46" s="1"/>
    </row>
    <row r="47" spans="1:19" ht="16.8" customHeight="1" thickBot="1" x14ac:dyDescent="0.3">
      <c r="A47" s="2"/>
      <c r="B47" s="139" t="s">
        <v>102</v>
      </c>
      <c r="C47" s="140"/>
      <c r="D47" s="140"/>
      <c r="E47" s="140"/>
      <c r="F47" s="140"/>
      <c r="G47" s="140"/>
      <c r="H47" s="140"/>
      <c r="I47" s="140"/>
      <c r="J47" s="1"/>
      <c r="L47" s="1"/>
      <c r="M47" s="1"/>
      <c r="N47" s="1"/>
      <c r="O47" s="1"/>
      <c r="P47" s="1"/>
      <c r="Q47" s="1"/>
      <c r="R47" s="1"/>
      <c r="S47" s="1"/>
    </row>
    <row r="48" spans="1:19" ht="16.8" customHeight="1" x14ac:dyDescent="0.25">
      <c r="B48" s="137" t="s">
        <v>39</v>
      </c>
      <c r="C48" s="39">
        <v>420649000</v>
      </c>
      <c r="D48" s="39">
        <v>429538000</v>
      </c>
      <c r="E48" s="39">
        <v>432459000</v>
      </c>
      <c r="F48" s="39">
        <v>423407000</v>
      </c>
      <c r="G48" s="39">
        <v>428636000</v>
      </c>
      <c r="H48" s="39">
        <v>429121000</v>
      </c>
      <c r="I48" s="65">
        <v>423030000</v>
      </c>
      <c r="J48" s="1"/>
      <c r="L48" s="1"/>
      <c r="M48" s="1"/>
      <c r="N48" s="1"/>
      <c r="O48" s="1"/>
      <c r="P48" s="1"/>
      <c r="Q48" s="1"/>
      <c r="R48" s="1"/>
      <c r="S48" s="1"/>
    </row>
    <row r="49" spans="2:19" ht="16.8" customHeight="1" x14ac:dyDescent="0.25">
      <c r="B49" s="141" t="s">
        <v>40</v>
      </c>
      <c r="C49" s="39">
        <v>22537000</v>
      </c>
      <c r="D49" s="39">
        <v>19231000</v>
      </c>
      <c r="E49" s="39">
        <v>17714000</v>
      </c>
      <c r="F49" s="39">
        <v>16353000</v>
      </c>
      <c r="G49" s="39">
        <v>16581000</v>
      </c>
      <c r="H49" s="39">
        <v>17009000</v>
      </c>
      <c r="I49" s="65">
        <v>17368000</v>
      </c>
      <c r="J49" s="1"/>
      <c r="L49" s="1"/>
      <c r="M49" s="1"/>
      <c r="N49" s="1"/>
      <c r="O49" s="1"/>
      <c r="P49" s="1"/>
      <c r="Q49" s="1"/>
      <c r="R49" s="1"/>
      <c r="S49" s="1"/>
    </row>
    <row r="50" spans="2:19" ht="16.8" customHeight="1" x14ac:dyDescent="0.25">
      <c r="B50" s="142" t="s">
        <v>10</v>
      </c>
      <c r="C50" s="40">
        <v>21386000</v>
      </c>
      <c r="D50" s="40">
        <v>20783000</v>
      </c>
      <c r="E50" s="40">
        <v>19658000</v>
      </c>
      <c r="F50" s="40">
        <v>20074000</v>
      </c>
      <c r="G50" s="40">
        <v>21302000</v>
      </c>
      <c r="H50" s="40">
        <v>20110000</v>
      </c>
      <c r="I50" s="70">
        <v>18940000</v>
      </c>
      <c r="J50" s="1"/>
      <c r="L50" s="1"/>
      <c r="M50" s="1"/>
      <c r="N50" s="1"/>
      <c r="O50" s="1"/>
      <c r="P50" s="1"/>
      <c r="Q50" s="1"/>
      <c r="R50" s="1"/>
      <c r="S50" s="1"/>
    </row>
    <row r="51" spans="2:19" ht="16.8" customHeight="1" thickBot="1" x14ac:dyDescent="0.3">
      <c r="B51" s="143" t="s">
        <v>41</v>
      </c>
      <c r="C51" s="42">
        <v>464572000</v>
      </c>
      <c r="D51" s="42">
        <v>469552000</v>
      </c>
      <c r="E51" s="42">
        <v>469831000</v>
      </c>
      <c r="F51" s="42">
        <v>459834000</v>
      </c>
      <c r="G51" s="42">
        <v>466519000</v>
      </c>
      <c r="H51" s="42">
        <v>466240000</v>
      </c>
      <c r="I51" s="69">
        <v>459338000</v>
      </c>
      <c r="J51" s="1"/>
      <c r="L51" s="1"/>
      <c r="M51" s="1"/>
      <c r="N51" s="1"/>
      <c r="O51" s="1"/>
      <c r="P51" s="1"/>
      <c r="Q51" s="1"/>
      <c r="R51" s="1"/>
      <c r="S51" s="1"/>
    </row>
    <row r="52" spans="2:19" ht="9.3000000000000007" customHeight="1" x14ac:dyDescent="0.25">
      <c r="B52" s="137"/>
      <c r="C52" s="144"/>
      <c r="D52" s="144"/>
      <c r="E52" s="144"/>
      <c r="F52" s="144"/>
      <c r="G52" s="144"/>
      <c r="H52" s="144"/>
      <c r="I52" s="145"/>
      <c r="J52" s="1"/>
      <c r="L52" s="1"/>
      <c r="M52" s="1"/>
      <c r="N52" s="1"/>
      <c r="O52" s="1"/>
      <c r="P52" s="1"/>
      <c r="Q52" s="1"/>
      <c r="R52" s="1"/>
      <c r="S52" s="1"/>
    </row>
    <row r="53" spans="2:19" ht="16.8" customHeight="1" x14ac:dyDescent="0.25">
      <c r="B53" s="141" t="s">
        <v>39</v>
      </c>
      <c r="C53" s="39">
        <v>-30276000</v>
      </c>
      <c r="D53" s="39">
        <v>-31627000</v>
      </c>
      <c r="E53" s="39">
        <v>-30894000</v>
      </c>
      <c r="F53" s="39">
        <v>-32957000</v>
      </c>
      <c r="G53" s="39">
        <v>-48637000</v>
      </c>
      <c r="H53" s="39">
        <v>-34853000</v>
      </c>
      <c r="I53" s="65">
        <v>-30312000</v>
      </c>
      <c r="J53" s="1"/>
      <c r="L53" s="1"/>
      <c r="M53" s="1"/>
      <c r="N53" s="1"/>
      <c r="O53" s="1"/>
      <c r="P53" s="1"/>
      <c r="Q53" s="1"/>
      <c r="R53" s="1"/>
      <c r="S53" s="1"/>
    </row>
    <row r="54" spans="2:19" ht="16.8" customHeight="1" x14ac:dyDescent="0.25">
      <c r="B54" s="142" t="s">
        <v>40</v>
      </c>
      <c r="C54" s="40">
        <v>-6771000</v>
      </c>
      <c r="D54" s="40">
        <v>-5442000</v>
      </c>
      <c r="E54" s="40">
        <v>-4516000</v>
      </c>
      <c r="F54" s="40">
        <v>-5529000</v>
      </c>
      <c r="G54" s="40">
        <v>-6436000</v>
      </c>
      <c r="H54" s="40">
        <v>-7305000</v>
      </c>
      <c r="I54" s="70">
        <v>-7085000</v>
      </c>
      <c r="J54" s="1"/>
      <c r="L54" s="1"/>
      <c r="M54" s="1"/>
      <c r="N54" s="1"/>
      <c r="O54" s="1"/>
      <c r="P54" s="1"/>
      <c r="Q54" s="1"/>
      <c r="R54" s="1"/>
      <c r="S54" s="1"/>
    </row>
    <row r="55" spans="2:19" ht="16.8" customHeight="1" x14ac:dyDescent="0.25">
      <c r="B55" s="122" t="s">
        <v>103</v>
      </c>
      <c r="C55" s="42">
        <v>-37047000</v>
      </c>
      <c r="D55" s="42">
        <v>-37069000</v>
      </c>
      <c r="E55" s="42">
        <v>-35410000</v>
      </c>
      <c r="F55" s="42">
        <v>-38486000</v>
      </c>
      <c r="G55" s="42">
        <v>-55073000</v>
      </c>
      <c r="H55" s="42">
        <v>-42158000</v>
      </c>
      <c r="I55" s="69">
        <v>-37397000</v>
      </c>
      <c r="L55" s="1"/>
      <c r="M55" s="1"/>
      <c r="N55" s="1"/>
      <c r="O55" s="1"/>
      <c r="P55" s="1"/>
      <c r="Q55" s="1"/>
      <c r="R55" s="1"/>
      <c r="S55" s="1"/>
    </row>
    <row r="56" spans="2:19" ht="9.3000000000000007" customHeight="1" x14ac:dyDescent="0.25">
      <c r="B56" s="141"/>
      <c r="C56" s="39"/>
      <c r="D56" s="39"/>
      <c r="E56" s="39"/>
      <c r="F56" s="39"/>
      <c r="G56" s="39"/>
      <c r="H56" s="39"/>
      <c r="I56" s="65"/>
      <c r="L56" s="1"/>
      <c r="M56" s="1"/>
      <c r="N56" s="1"/>
      <c r="O56" s="1"/>
      <c r="P56" s="1"/>
      <c r="Q56" s="1"/>
      <c r="R56" s="1"/>
      <c r="S56" s="1"/>
    </row>
    <row r="57" spans="2:19" ht="16.8" customHeight="1" x14ac:dyDescent="0.25">
      <c r="B57" s="141" t="s">
        <v>39</v>
      </c>
      <c r="C57" s="39">
        <v>390373000</v>
      </c>
      <c r="D57" s="39">
        <v>397911000</v>
      </c>
      <c r="E57" s="39">
        <v>401565000</v>
      </c>
      <c r="F57" s="39">
        <v>390450000</v>
      </c>
      <c r="G57" s="39">
        <v>379999000</v>
      </c>
      <c r="H57" s="39">
        <v>394268000</v>
      </c>
      <c r="I57" s="65">
        <v>392718000</v>
      </c>
    </row>
    <row r="58" spans="2:19" ht="16.8" customHeight="1" x14ac:dyDescent="0.25">
      <c r="B58" s="141" t="s">
        <v>40</v>
      </c>
      <c r="C58" s="39">
        <v>15766000</v>
      </c>
      <c r="D58" s="39">
        <v>13789000</v>
      </c>
      <c r="E58" s="39">
        <v>13198000</v>
      </c>
      <c r="F58" s="39">
        <v>10824000</v>
      </c>
      <c r="G58" s="39">
        <v>10145000</v>
      </c>
      <c r="H58" s="39">
        <v>9704000</v>
      </c>
      <c r="I58" s="65">
        <v>10283000</v>
      </c>
    </row>
    <row r="59" spans="2:19" ht="16.8" customHeight="1" x14ac:dyDescent="0.25">
      <c r="B59" s="142" t="s">
        <v>10</v>
      </c>
      <c r="C59" s="40">
        <v>21386000</v>
      </c>
      <c r="D59" s="40">
        <v>20783000</v>
      </c>
      <c r="E59" s="40">
        <v>19658000</v>
      </c>
      <c r="F59" s="40">
        <v>20074000</v>
      </c>
      <c r="G59" s="40">
        <v>21302000</v>
      </c>
      <c r="H59" s="40">
        <v>20110000</v>
      </c>
      <c r="I59" s="70">
        <v>18940000</v>
      </c>
    </row>
    <row r="60" spans="2:19" ht="16.8" customHeight="1" thickBot="1" x14ac:dyDescent="0.3">
      <c r="B60" s="143" t="s">
        <v>104</v>
      </c>
      <c r="C60" s="42">
        <v>427525000</v>
      </c>
      <c r="D60" s="42">
        <v>432483000</v>
      </c>
      <c r="E60" s="42">
        <v>434421000</v>
      </c>
      <c r="F60" s="42">
        <v>421348000</v>
      </c>
      <c r="G60" s="42">
        <v>411446000</v>
      </c>
      <c r="H60" s="42">
        <v>424082000</v>
      </c>
      <c r="I60" s="69">
        <v>421941000</v>
      </c>
    </row>
    <row r="61" spans="2:19" ht="16.8" customHeight="1" x14ac:dyDescent="0.25">
      <c r="C61" s="79"/>
      <c r="D61" s="79"/>
      <c r="E61" s="79"/>
      <c r="F61" s="79"/>
      <c r="G61" s="79"/>
      <c r="H61" s="79"/>
      <c r="I61" s="79"/>
    </row>
    <row r="62" spans="2:19" ht="16.8" customHeight="1" x14ac:dyDescent="0.25"/>
    <row r="63" spans="2:19" ht="16.8" customHeight="1" thickBot="1" x14ac:dyDescent="0.3">
      <c r="B63" s="146" t="s">
        <v>105</v>
      </c>
      <c r="C63" s="98"/>
      <c r="D63" s="98"/>
      <c r="E63" s="98"/>
      <c r="F63" s="98"/>
      <c r="G63" s="98"/>
      <c r="H63" s="98"/>
      <c r="I63" s="98"/>
    </row>
    <row r="64" spans="2:19" ht="16.8" customHeight="1" x14ac:dyDescent="0.25">
      <c r="B64" s="137" t="s">
        <v>106</v>
      </c>
      <c r="C64" s="39">
        <v>64585000</v>
      </c>
      <c r="D64" s="39">
        <v>55913000</v>
      </c>
      <c r="E64" s="39">
        <v>56816000</v>
      </c>
      <c r="F64" s="39">
        <v>54718000</v>
      </c>
      <c r="G64" s="39">
        <v>55692000</v>
      </c>
      <c r="H64" s="39">
        <v>80651000</v>
      </c>
      <c r="I64" s="65">
        <v>68058000</v>
      </c>
    </row>
    <row r="65" spans="2:9" ht="16.8" customHeight="1" x14ac:dyDescent="0.25">
      <c r="B65" s="142" t="s">
        <v>107</v>
      </c>
      <c r="C65" s="40">
        <v>205868000</v>
      </c>
      <c r="D65" s="40">
        <v>207740000</v>
      </c>
      <c r="E65" s="40">
        <v>200336000</v>
      </c>
      <c r="F65" s="40">
        <v>211812000</v>
      </c>
      <c r="G65" s="40">
        <v>211253000</v>
      </c>
      <c r="H65" s="40">
        <v>182151000</v>
      </c>
      <c r="I65" s="70">
        <v>180000000</v>
      </c>
    </row>
    <row r="66" spans="2:9" ht="16.8" customHeight="1" thickBot="1" x14ac:dyDescent="0.3">
      <c r="B66" s="143" t="s">
        <v>108</v>
      </c>
      <c r="C66" s="42">
        <v>270453000</v>
      </c>
      <c r="D66" s="42">
        <v>263653000</v>
      </c>
      <c r="E66" s="42">
        <v>257152000</v>
      </c>
      <c r="F66" s="42">
        <v>266530000</v>
      </c>
      <c r="G66" s="42">
        <v>266945000</v>
      </c>
      <c r="H66" s="42">
        <v>262802000</v>
      </c>
      <c r="I66" s="69">
        <v>248058000</v>
      </c>
    </row>
    <row r="67" spans="2:9" ht="15" customHeight="1" x14ac:dyDescent="0.25">
      <c r="B67" s="26"/>
      <c r="C67" s="26"/>
      <c r="D67" s="26"/>
      <c r="E67" s="26"/>
      <c r="F67" s="26"/>
      <c r="G67" s="26"/>
      <c r="H67" s="26"/>
      <c r="I67" s="27"/>
    </row>
    <row r="68" spans="2:9" ht="15" customHeight="1" x14ac:dyDescent="0.25"/>
  </sheetData>
  <mergeCells count="1">
    <mergeCell ref="B2:E2"/>
  </mergeCells>
  <pageMargins left="0.75" right="0.75" top="1" bottom="1" header="0.5" footer="0.5"/>
  <customProperties>
    <customPr name="_pios_id" r:id="rId1"/>
  </customProperties>
  <ignoredErrors>
    <ignoredError sqref="C5:I5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6"/>
  <sheetViews>
    <sheetView showGridLines="0" showRuler="0" workbookViewId="0"/>
  </sheetViews>
  <sheetFormatPr defaultColWidth="13.44140625" defaultRowHeight="13.2" x14ac:dyDescent="0.25"/>
  <cols>
    <col min="1" max="1" width="9.44140625" customWidth="1"/>
    <col min="2" max="2" width="63.44140625" customWidth="1"/>
    <col min="3" max="8" width="12" customWidth="1"/>
    <col min="9" max="9" width="2.5546875" customWidth="1"/>
  </cols>
  <sheetData>
    <row r="1" spans="1:9" ht="16.8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ht="22.5" customHeight="1" x14ac:dyDescent="0.35">
      <c r="A2" s="2"/>
      <c r="B2" s="186" t="s">
        <v>109</v>
      </c>
      <c r="C2" s="186"/>
      <c r="D2" s="186"/>
      <c r="E2" s="186"/>
      <c r="F2" s="186"/>
      <c r="G2" s="2"/>
      <c r="H2" s="2"/>
      <c r="I2" s="2"/>
    </row>
    <row r="3" spans="1:9" ht="16.8" customHeight="1" x14ac:dyDescent="0.25">
      <c r="A3" s="2"/>
      <c r="B3" s="5" t="str">
        <f>'1. Key figures table'!$B$3</f>
        <v>First quarter 2026 results</v>
      </c>
      <c r="C3" s="2"/>
      <c r="D3" s="2"/>
      <c r="E3" s="2"/>
      <c r="F3" s="2"/>
      <c r="G3" s="2"/>
      <c r="H3" s="2"/>
      <c r="I3" s="2"/>
    </row>
    <row r="4" spans="1:9" ht="16.8" customHeight="1" thickBot="1" x14ac:dyDescent="0.3">
      <c r="A4" s="2"/>
      <c r="B4" s="6"/>
      <c r="C4" s="13"/>
      <c r="D4" s="13"/>
      <c r="E4" s="13"/>
      <c r="F4" s="13"/>
      <c r="G4" s="13"/>
      <c r="H4" s="13"/>
      <c r="I4" s="2"/>
    </row>
    <row r="5" spans="1:9" ht="16.8" customHeight="1" thickBot="1" x14ac:dyDescent="0.3">
      <c r="A5" s="21"/>
      <c r="B5" s="150" t="s">
        <v>20</v>
      </c>
      <c r="C5" s="151" t="s">
        <v>44</v>
      </c>
      <c r="D5" s="151" t="s">
        <v>5</v>
      </c>
      <c r="E5" s="151" t="s">
        <v>45</v>
      </c>
      <c r="F5" s="151" t="s">
        <v>46</v>
      </c>
      <c r="G5" s="151" t="s">
        <v>47</v>
      </c>
      <c r="H5" s="152" t="s">
        <v>4</v>
      </c>
      <c r="I5" s="21"/>
    </row>
    <row r="6" spans="1:9" ht="16.8" customHeight="1" x14ac:dyDescent="0.25">
      <c r="A6" s="2"/>
      <c r="B6" s="153" t="s">
        <v>25</v>
      </c>
      <c r="C6" s="78">
        <v>-6069000</v>
      </c>
      <c r="D6" s="39">
        <v>5717000</v>
      </c>
      <c r="E6" s="39">
        <v>-19816000</v>
      </c>
      <c r="F6" s="39">
        <v>8414000</v>
      </c>
      <c r="G6" s="39">
        <v>7326000</v>
      </c>
      <c r="H6" s="65">
        <v>13767000</v>
      </c>
      <c r="I6" s="21"/>
    </row>
    <row r="7" spans="1:9" ht="16.8" customHeight="1" x14ac:dyDescent="0.25">
      <c r="A7" s="2"/>
      <c r="B7" s="120" t="s">
        <v>110</v>
      </c>
      <c r="C7" s="39">
        <v>-50000</v>
      </c>
      <c r="D7" s="39">
        <v>-729000</v>
      </c>
      <c r="E7" s="39">
        <v>-1705000</v>
      </c>
      <c r="F7" s="39">
        <v>-105000</v>
      </c>
      <c r="G7" s="39">
        <v>-963000</v>
      </c>
      <c r="H7" s="65">
        <v>560000</v>
      </c>
      <c r="I7" s="21"/>
    </row>
    <row r="8" spans="1:9" ht="16.8" customHeight="1" x14ac:dyDescent="0.25">
      <c r="A8" s="2"/>
      <c r="B8" s="120" t="s">
        <v>26</v>
      </c>
      <c r="C8" s="39">
        <v>8923000</v>
      </c>
      <c r="D8" s="39">
        <v>4616000</v>
      </c>
      <c r="E8" s="39">
        <v>4515000</v>
      </c>
      <c r="F8" s="39">
        <v>4350000</v>
      </c>
      <c r="G8" s="39">
        <v>4511000</v>
      </c>
      <c r="H8" s="65">
        <v>4544000</v>
      </c>
      <c r="I8" s="21"/>
    </row>
    <row r="9" spans="1:9" ht="16.8" customHeight="1" x14ac:dyDescent="0.25">
      <c r="A9" s="2"/>
      <c r="B9" s="120" t="s">
        <v>111</v>
      </c>
      <c r="C9" s="39">
        <v>-4117000</v>
      </c>
      <c r="D9" s="39">
        <v>-1155000</v>
      </c>
      <c r="E9" s="39">
        <v>24276000</v>
      </c>
      <c r="F9" s="39">
        <v>-21157000</v>
      </c>
      <c r="G9" s="39">
        <v>496000</v>
      </c>
      <c r="H9" s="65">
        <v>-1366000</v>
      </c>
      <c r="I9" s="21"/>
    </row>
    <row r="10" spans="1:9" ht="16.8" customHeight="1" x14ac:dyDescent="0.25">
      <c r="A10" s="2"/>
      <c r="B10" s="120" t="s">
        <v>27</v>
      </c>
      <c r="C10" s="39">
        <v>1109000</v>
      </c>
      <c r="D10" s="39">
        <v>2921000</v>
      </c>
      <c r="E10" s="39">
        <v>3299000</v>
      </c>
      <c r="F10" s="39">
        <v>3642000</v>
      </c>
      <c r="G10" s="39">
        <v>3116000</v>
      </c>
      <c r="H10" s="65">
        <v>3125000</v>
      </c>
      <c r="I10" s="21"/>
    </row>
    <row r="11" spans="1:9" ht="16.8" customHeight="1" x14ac:dyDescent="0.25">
      <c r="A11" s="29"/>
      <c r="B11" s="120" t="s">
        <v>112</v>
      </c>
      <c r="C11" s="39"/>
      <c r="D11" s="39"/>
      <c r="E11" s="39"/>
      <c r="F11" s="39"/>
      <c r="G11" s="39">
        <v>194000</v>
      </c>
      <c r="H11" s="65"/>
      <c r="I11" s="21"/>
    </row>
    <row r="12" spans="1:9" x14ac:dyDescent="0.25">
      <c r="A12" s="29"/>
      <c r="B12" s="120" t="s">
        <v>113</v>
      </c>
      <c r="C12" s="39"/>
      <c r="D12" s="39"/>
      <c r="E12" s="39"/>
      <c r="F12" s="39"/>
      <c r="G12" s="39"/>
      <c r="H12" s="65"/>
      <c r="I12" s="21"/>
    </row>
    <row r="13" spans="1:9" ht="16.8" customHeight="1" x14ac:dyDescent="0.25">
      <c r="A13" s="2"/>
      <c r="B13" s="154" t="s">
        <v>114</v>
      </c>
      <c r="C13" s="39">
        <v>1272000</v>
      </c>
      <c r="D13" s="39">
        <v>813000</v>
      </c>
      <c r="E13" s="39">
        <v>2054000</v>
      </c>
      <c r="F13" s="39">
        <v>1050000</v>
      </c>
      <c r="G13" s="39">
        <v>523000</v>
      </c>
      <c r="H13" s="65">
        <v>564000</v>
      </c>
      <c r="I13" s="21"/>
    </row>
    <row r="14" spans="1:9" ht="16.8" customHeight="1" x14ac:dyDescent="0.25">
      <c r="A14" s="2"/>
      <c r="B14" s="154" t="s">
        <v>115</v>
      </c>
      <c r="C14" s="39">
        <v>-22960000</v>
      </c>
      <c r="D14" s="39">
        <v>-1435000</v>
      </c>
      <c r="E14" s="39">
        <v>28947000</v>
      </c>
      <c r="F14" s="39">
        <v>10226000</v>
      </c>
      <c r="G14" s="39">
        <v>-13169000</v>
      </c>
      <c r="H14" s="65">
        <v>1716000</v>
      </c>
      <c r="I14" s="21"/>
    </row>
    <row r="15" spans="1:9" ht="16.8" customHeight="1" x14ac:dyDescent="0.25">
      <c r="A15" s="2"/>
      <c r="B15" s="28" t="s">
        <v>116</v>
      </c>
      <c r="C15" s="40">
        <v>19597000</v>
      </c>
      <c r="D15" s="40">
        <v>-3865000</v>
      </c>
      <c r="E15" s="40">
        <v>-17211000</v>
      </c>
      <c r="F15" s="40">
        <v>4757000</v>
      </c>
      <c r="G15" s="40">
        <v>8151000</v>
      </c>
      <c r="H15" s="70">
        <v>-11983000</v>
      </c>
      <c r="I15" s="21"/>
    </row>
    <row r="16" spans="1:9" ht="16.8" customHeight="1" thickBot="1" x14ac:dyDescent="0.3">
      <c r="A16" s="2"/>
      <c r="B16" s="143" t="s">
        <v>117</v>
      </c>
      <c r="C16" s="42">
        <v>-2295000</v>
      </c>
      <c r="D16" s="42">
        <v>6883000</v>
      </c>
      <c r="E16" s="42">
        <v>24359000</v>
      </c>
      <c r="F16" s="42">
        <v>11177000</v>
      </c>
      <c r="G16" s="42">
        <v>10185000</v>
      </c>
      <c r="H16" s="69">
        <v>10927000</v>
      </c>
      <c r="I16" s="21"/>
    </row>
    <row r="17" spans="1:9" ht="16.8" customHeight="1" x14ac:dyDescent="0.25">
      <c r="A17" s="2"/>
      <c r="B17" s="155"/>
      <c r="C17" s="57"/>
      <c r="D17" s="57"/>
      <c r="E17" s="57"/>
      <c r="F17" s="57"/>
      <c r="G17" s="57"/>
      <c r="H17" s="156"/>
      <c r="I17" s="21"/>
    </row>
    <row r="18" spans="1:9" ht="16.8" customHeight="1" x14ac:dyDescent="0.25">
      <c r="A18" s="2"/>
      <c r="B18" s="120" t="s">
        <v>118</v>
      </c>
      <c r="C18" s="39">
        <v>2564000</v>
      </c>
      <c r="D18" s="39">
        <v>1543000</v>
      </c>
      <c r="E18" s="39">
        <v>1779000</v>
      </c>
      <c r="F18" s="39">
        <v>1733000</v>
      </c>
      <c r="G18" s="39">
        <v>1597000</v>
      </c>
      <c r="H18" s="65">
        <v>613000</v>
      </c>
      <c r="I18" s="21"/>
    </row>
    <row r="19" spans="1:9" ht="16.8" customHeight="1" x14ac:dyDescent="0.25">
      <c r="A19" s="2"/>
      <c r="B19" s="120" t="s">
        <v>119</v>
      </c>
      <c r="C19" s="39">
        <v>-447000</v>
      </c>
      <c r="D19" s="39">
        <v>-431000</v>
      </c>
      <c r="E19" s="39">
        <v>-419000</v>
      </c>
      <c r="F19" s="39">
        <v>-441000</v>
      </c>
      <c r="G19" s="39">
        <v>-397000</v>
      </c>
      <c r="H19" s="65">
        <v>-443000</v>
      </c>
      <c r="I19" s="21"/>
    </row>
    <row r="20" spans="1:9" ht="16.8" customHeight="1" x14ac:dyDescent="0.25">
      <c r="A20" s="2"/>
      <c r="B20" s="121" t="s">
        <v>120</v>
      </c>
      <c r="C20" s="40">
        <v>-2638000</v>
      </c>
      <c r="D20" s="40">
        <v>-2247000</v>
      </c>
      <c r="E20" s="40">
        <v>-3446000</v>
      </c>
      <c r="F20" s="40">
        <v>-2087000</v>
      </c>
      <c r="G20" s="40">
        <v>-2881000</v>
      </c>
      <c r="H20" s="70">
        <v>-1694000</v>
      </c>
      <c r="I20" s="21"/>
    </row>
    <row r="21" spans="1:9" ht="16.8" customHeight="1" thickBot="1" x14ac:dyDescent="0.3">
      <c r="A21" s="2"/>
      <c r="B21" s="130" t="s">
        <v>121</v>
      </c>
      <c r="C21" s="42">
        <v>-2816000</v>
      </c>
      <c r="D21" s="42">
        <v>5748000</v>
      </c>
      <c r="E21" s="42">
        <v>22273000</v>
      </c>
      <c r="F21" s="42">
        <v>10382000</v>
      </c>
      <c r="G21" s="42">
        <v>8504000</v>
      </c>
      <c r="H21" s="69">
        <v>9403000</v>
      </c>
      <c r="I21" s="21"/>
    </row>
    <row r="22" spans="1:9" ht="16.8" customHeight="1" x14ac:dyDescent="0.25">
      <c r="A22" s="2"/>
      <c r="B22" s="137"/>
      <c r="C22" s="57"/>
      <c r="D22" s="57"/>
      <c r="E22" s="57"/>
      <c r="F22" s="57"/>
      <c r="G22" s="57"/>
      <c r="H22" s="156"/>
      <c r="I22" s="21"/>
    </row>
    <row r="23" spans="1:9" ht="16.8" customHeight="1" x14ac:dyDescent="0.25">
      <c r="A23" s="2"/>
      <c r="B23" s="120" t="s">
        <v>122</v>
      </c>
      <c r="C23" s="39"/>
      <c r="D23" s="39">
        <v>-7756000</v>
      </c>
      <c r="E23" s="39">
        <v>-7547000</v>
      </c>
      <c r="F23" s="39">
        <v>-7013000</v>
      </c>
      <c r="G23" s="39">
        <v>-8560000</v>
      </c>
      <c r="H23" s="65">
        <v>-10383000</v>
      </c>
      <c r="I23" s="21"/>
    </row>
    <row r="24" spans="1:9" ht="16.8" customHeight="1" x14ac:dyDescent="0.25">
      <c r="A24" s="2"/>
      <c r="B24" s="120" t="s">
        <v>123</v>
      </c>
      <c r="C24" s="39">
        <v>-2293000</v>
      </c>
      <c r="D24" s="39">
        <v>-955000</v>
      </c>
      <c r="E24" s="39">
        <v>-863000</v>
      </c>
      <c r="F24" s="39">
        <v>-528000</v>
      </c>
      <c r="G24" s="39">
        <v>-975000</v>
      </c>
      <c r="H24" s="65">
        <v>-1086000</v>
      </c>
      <c r="I24" s="21"/>
    </row>
    <row r="25" spans="1:9" ht="16.8" hidden="1" customHeight="1" x14ac:dyDescent="0.25">
      <c r="A25" s="2"/>
      <c r="B25" s="184" t="s">
        <v>124</v>
      </c>
      <c r="C25" s="157"/>
      <c r="D25" s="157"/>
      <c r="E25" s="157"/>
      <c r="F25" s="157"/>
      <c r="G25" s="157"/>
      <c r="H25" s="158"/>
      <c r="I25" s="21"/>
    </row>
    <row r="26" spans="1:9" ht="16.8" hidden="1" customHeight="1" x14ac:dyDescent="0.25">
      <c r="A26" s="2"/>
      <c r="B26" s="120" t="s">
        <v>125</v>
      </c>
      <c r="C26" s="157"/>
      <c r="D26" s="157"/>
      <c r="E26" s="157"/>
      <c r="F26" s="157"/>
      <c r="G26" s="157"/>
      <c r="H26" s="158"/>
      <c r="I26" s="21"/>
    </row>
    <row r="27" spans="1:9" ht="16.8" customHeight="1" x14ac:dyDescent="0.25">
      <c r="A27" s="2"/>
      <c r="B27" s="121" t="s">
        <v>126</v>
      </c>
      <c r="C27" s="40">
        <v>-1873000</v>
      </c>
      <c r="D27" s="40">
        <v>7404000</v>
      </c>
      <c r="E27" s="40">
        <v>-11476000</v>
      </c>
      <c r="F27" s="40">
        <v>559000</v>
      </c>
      <c r="G27" s="40">
        <v>29102000</v>
      </c>
      <c r="H27" s="70">
        <v>2151000</v>
      </c>
      <c r="I27" s="21"/>
    </row>
    <row r="28" spans="1:9" ht="16.8" customHeight="1" thickBot="1" x14ac:dyDescent="0.3">
      <c r="A28" s="2"/>
      <c r="B28" s="130" t="s">
        <v>127</v>
      </c>
      <c r="C28" s="42">
        <v>-4166000</v>
      </c>
      <c r="D28" s="42">
        <v>-1307000</v>
      </c>
      <c r="E28" s="42">
        <v>-19886000</v>
      </c>
      <c r="F28" s="42">
        <v>-6982000</v>
      </c>
      <c r="G28" s="42">
        <v>19567000</v>
      </c>
      <c r="H28" s="69">
        <v>-9318000</v>
      </c>
      <c r="I28" s="21"/>
    </row>
    <row r="29" spans="1:9" ht="16.8" customHeight="1" x14ac:dyDescent="0.25">
      <c r="A29" s="2"/>
      <c r="B29" s="137"/>
      <c r="C29" s="57"/>
      <c r="D29" s="57"/>
      <c r="E29" s="57"/>
      <c r="F29" s="57"/>
      <c r="G29" s="57"/>
      <c r="H29" s="156"/>
      <c r="I29" s="21"/>
    </row>
    <row r="30" spans="1:9" ht="16.8" customHeight="1" x14ac:dyDescent="0.25">
      <c r="A30" s="2"/>
      <c r="B30" s="120" t="s">
        <v>128</v>
      </c>
      <c r="C30" s="39">
        <v>-2379000</v>
      </c>
      <c r="D30" s="39">
        <v>-2457000</v>
      </c>
      <c r="E30" s="39">
        <v>-2120000</v>
      </c>
      <c r="F30" s="39">
        <v>-2385000</v>
      </c>
      <c r="G30" s="39">
        <v>-2494000</v>
      </c>
      <c r="H30" s="65">
        <v>-2250000</v>
      </c>
      <c r="I30" s="21"/>
    </row>
    <row r="31" spans="1:9" ht="16.8" hidden="1" customHeight="1" x14ac:dyDescent="0.25">
      <c r="A31" s="2"/>
      <c r="B31" s="120" t="s">
        <v>129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65">
        <v>0</v>
      </c>
      <c r="I31" s="21"/>
    </row>
    <row r="32" spans="1:9" ht="16.8" customHeight="1" x14ac:dyDescent="0.25">
      <c r="A32" s="2"/>
      <c r="B32" s="121" t="s">
        <v>130</v>
      </c>
      <c r="C32" s="160">
        <v>-68000</v>
      </c>
      <c r="D32" s="160"/>
      <c r="E32" s="160"/>
      <c r="F32" s="160"/>
      <c r="G32" s="160">
        <v>-811000</v>
      </c>
      <c r="H32" s="161">
        <v>-10569000</v>
      </c>
      <c r="I32" s="21"/>
    </row>
    <row r="33" spans="1:9" ht="16.8" customHeight="1" thickBot="1" x14ac:dyDescent="0.3">
      <c r="A33" s="2"/>
      <c r="B33" s="130" t="s">
        <v>131</v>
      </c>
      <c r="C33" s="42">
        <v>-2447000</v>
      </c>
      <c r="D33" s="42">
        <v>-2457000</v>
      </c>
      <c r="E33" s="42">
        <v>-2120000</v>
      </c>
      <c r="F33" s="42">
        <v>-2385000</v>
      </c>
      <c r="G33" s="42">
        <v>-3305000</v>
      </c>
      <c r="H33" s="69">
        <v>-12819000</v>
      </c>
      <c r="I33" s="21"/>
    </row>
    <row r="34" spans="1:9" ht="16.8" customHeight="1" x14ac:dyDescent="0.25">
      <c r="A34" s="2"/>
      <c r="B34" s="162"/>
      <c r="C34" s="163"/>
      <c r="D34" s="163"/>
      <c r="E34" s="164"/>
      <c r="F34" s="164"/>
      <c r="G34" s="164"/>
      <c r="H34" s="165"/>
      <c r="I34" s="21"/>
    </row>
    <row r="35" spans="1:9" ht="16.8" customHeight="1" x14ac:dyDescent="0.25">
      <c r="A35" s="2"/>
      <c r="B35" s="166" t="s">
        <v>132</v>
      </c>
      <c r="C35" s="42">
        <v>-9429000</v>
      </c>
      <c r="D35" s="42">
        <v>1984000</v>
      </c>
      <c r="E35" s="42">
        <v>267000</v>
      </c>
      <c r="F35" s="42">
        <v>1015000</v>
      </c>
      <c r="G35" s="42">
        <v>24766000</v>
      </c>
      <c r="H35" s="69">
        <v>-12734000</v>
      </c>
      <c r="I35" s="30"/>
    </row>
    <row r="36" spans="1:9" ht="16.8" customHeight="1" x14ac:dyDescent="0.25">
      <c r="A36" s="2"/>
      <c r="B36" s="120" t="s">
        <v>133</v>
      </c>
      <c r="C36" s="39">
        <v>64585000</v>
      </c>
      <c r="D36" s="39">
        <v>55913000</v>
      </c>
      <c r="E36" s="39">
        <v>56816000</v>
      </c>
      <c r="F36" s="39">
        <v>54718000</v>
      </c>
      <c r="G36" s="39">
        <v>55692000</v>
      </c>
      <c r="H36" s="65">
        <v>80651000</v>
      </c>
      <c r="I36" s="21"/>
    </row>
    <row r="37" spans="1:9" ht="16.8" customHeight="1" x14ac:dyDescent="0.25">
      <c r="A37" s="2"/>
      <c r="B37" s="142" t="s">
        <v>134</v>
      </c>
      <c r="C37" s="40">
        <v>757000</v>
      </c>
      <c r="D37" s="40">
        <v>-1081000</v>
      </c>
      <c r="E37" s="40">
        <v>-2365000</v>
      </c>
      <c r="F37" s="40">
        <v>-41000</v>
      </c>
      <c r="G37" s="40">
        <v>193000</v>
      </c>
      <c r="H37" s="70">
        <v>141000</v>
      </c>
      <c r="I37" s="21"/>
    </row>
    <row r="38" spans="1:9" ht="16.8" customHeight="1" thickBot="1" x14ac:dyDescent="0.3">
      <c r="A38" s="2"/>
      <c r="B38" s="130" t="s">
        <v>106</v>
      </c>
      <c r="C38" s="42">
        <v>55913000</v>
      </c>
      <c r="D38" s="42">
        <v>56816000</v>
      </c>
      <c r="E38" s="42">
        <v>54718000</v>
      </c>
      <c r="F38" s="42">
        <v>55692000</v>
      </c>
      <c r="G38" s="42">
        <v>80651000</v>
      </c>
      <c r="H38" s="69">
        <v>68058000</v>
      </c>
      <c r="I38" s="21"/>
    </row>
    <row r="39" spans="1:9" ht="16.8" customHeight="1" x14ac:dyDescent="0.25">
      <c r="A39" s="2"/>
      <c r="B39" s="131"/>
      <c r="C39" s="137"/>
      <c r="D39" s="57"/>
      <c r="E39" s="57"/>
      <c r="F39" s="57"/>
      <c r="G39" s="57"/>
      <c r="H39" s="156"/>
      <c r="I39" s="21"/>
    </row>
    <row r="40" spans="1:9" ht="16.8" customHeight="1" x14ac:dyDescent="0.25">
      <c r="A40" s="2"/>
      <c r="B40" s="134" t="s">
        <v>135</v>
      </c>
      <c r="D40" s="125"/>
      <c r="E40" s="125"/>
      <c r="F40" s="125"/>
      <c r="G40" s="125"/>
      <c r="H40" s="126"/>
      <c r="I40" s="21"/>
    </row>
    <row r="41" spans="1:9" ht="16.8" customHeight="1" x14ac:dyDescent="0.25">
      <c r="A41" s="2"/>
      <c r="B41" s="121" t="s">
        <v>86</v>
      </c>
      <c r="C41" s="40">
        <v>207740490</v>
      </c>
      <c r="D41" s="40">
        <v>200336000</v>
      </c>
      <c r="E41" s="40">
        <v>211812000</v>
      </c>
      <c r="F41" s="40">
        <v>211253000</v>
      </c>
      <c r="G41" s="40">
        <v>182151000</v>
      </c>
      <c r="H41" s="70">
        <v>180000000</v>
      </c>
      <c r="I41" s="21"/>
    </row>
    <row r="42" spans="1:9" ht="16.8" customHeight="1" thickBot="1" x14ac:dyDescent="0.3">
      <c r="A42" s="2"/>
      <c r="B42" s="143" t="s">
        <v>105</v>
      </c>
      <c r="C42" s="42">
        <v>263653000</v>
      </c>
      <c r="D42" s="42">
        <v>257152000</v>
      </c>
      <c r="E42" s="42">
        <v>266530000</v>
      </c>
      <c r="F42" s="42">
        <v>266945000</v>
      </c>
      <c r="G42" s="42">
        <v>262802000</v>
      </c>
      <c r="H42" s="69">
        <v>248058000</v>
      </c>
      <c r="I42" s="21"/>
    </row>
    <row r="43" spans="1:9" ht="16.8" customHeight="1" x14ac:dyDescent="0.25">
      <c r="A43" s="2"/>
      <c r="B43" s="187" t="s">
        <v>136</v>
      </c>
      <c r="C43" s="187"/>
      <c r="D43" s="187"/>
      <c r="E43" s="187"/>
      <c r="F43" s="148"/>
      <c r="G43" s="148"/>
      <c r="H43" s="148"/>
      <c r="I43" s="21"/>
    </row>
    <row r="44" spans="1:9" ht="16.8" customHeight="1" x14ac:dyDescent="0.25">
      <c r="A44" s="2"/>
      <c r="B44" s="149"/>
      <c r="C44" s="149"/>
      <c r="D44" s="149"/>
      <c r="E44" s="149"/>
      <c r="F44" s="149"/>
      <c r="G44" s="149"/>
      <c r="H44" s="149"/>
      <c r="I44" s="21"/>
    </row>
    <row r="45" spans="1:9" ht="16.8" customHeight="1" x14ac:dyDescent="0.25">
      <c r="A45" s="2"/>
      <c r="B45" s="167" t="s">
        <v>101</v>
      </c>
      <c r="E45" s="168"/>
      <c r="F45" s="168"/>
      <c r="G45" s="168"/>
      <c r="I45" s="21"/>
    </row>
    <row r="46" spans="1:9" ht="16.8" customHeight="1" thickBot="1" x14ac:dyDescent="0.3">
      <c r="A46" s="2"/>
      <c r="B46" s="169" t="s">
        <v>33</v>
      </c>
      <c r="C46" s="98"/>
      <c r="D46" s="98"/>
      <c r="E46" s="170"/>
      <c r="F46" s="170"/>
      <c r="G46" s="170"/>
      <c r="H46" s="98"/>
      <c r="I46" s="21"/>
    </row>
    <row r="47" spans="1:9" ht="16.8" customHeight="1" x14ac:dyDescent="0.25">
      <c r="A47" s="2"/>
      <c r="B47" s="155" t="s">
        <v>121</v>
      </c>
      <c r="C47" s="147">
        <v>-2816000</v>
      </c>
      <c r="D47" s="147">
        <v>5748000</v>
      </c>
      <c r="E47" s="147">
        <v>22273000</v>
      </c>
      <c r="F47" s="147">
        <v>10382000</v>
      </c>
      <c r="G47" s="147">
        <v>8504000</v>
      </c>
      <c r="H47" s="171">
        <v>9403000</v>
      </c>
      <c r="I47" s="2"/>
    </row>
    <row r="48" spans="1:9" ht="16.8" customHeight="1" x14ac:dyDescent="0.25">
      <c r="A48" s="2"/>
      <c r="B48" s="103" t="s">
        <v>122</v>
      </c>
      <c r="C48" s="76"/>
      <c r="D48" s="76">
        <v>-7756000</v>
      </c>
      <c r="E48" s="76">
        <v>-7547000</v>
      </c>
      <c r="F48" s="76">
        <v>-7013000</v>
      </c>
      <c r="G48" s="76">
        <v>-8560000</v>
      </c>
      <c r="H48" s="77">
        <v>-10383000</v>
      </c>
      <c r="I48" s="2"/>
    </row>
    <row r="49" spans="1:9" ht="16.8" customHeight="1" x14ac:dyDescent="0.25">
      <c r="A49" s="2"/>
      <c r="B49" s="108" t="s">
        <v>123</v>
      </c>
      <c r="C49" s="172">
        <v>-2293000</v>
      </c>
      <c r="D49" s="172">
        <v>-955000</v>
      </c>
      <c r="E49" s="172">
        <v>-863000</v>
      </c>
      <c r="F49" s="172">
        <v>-528000</v>
      </c>
      <c r="G49" s="172">
        <v>-975000</v>
      </c>
      <c r="H49" s="173">
        <v>-1086000</v>
      </c>
      <c r="I49" s="2"/>
    </row>
    <row r="50" spans="1:9" ht="16.8" customHeight="1" x14ac:dyDescent="0.25">
      <c r="B50" s="122" t="s">
        <v>33</v>
      </c>
      <c r="C50" s="147">
        <v>-5109000</v>
      </c>
      <c r="D50" s="147">
        <v>-2963000</v>
      </c>
      <c r="E50" s="147">
        <v>13863000</v>
      </c>
      <c r="F50" s="147">
        <v>2841000</v>
      </c>
      <c r="G50" s="147">
        <v>-1031000</v>
      </c>
      <c r="H50" s="171">
        <v>-2066000</v>
      </c>
    </row>
    <row r="51" spans="1:9" ht="16.8" customHeight="1" x14ac:dyDescent="0.25">
      <c r="B51" s="1" t="s">
        <v>137</v>
      </c>
      <c r="C51" s="31">
        <v>-3.5918418999008703E-2</v>
      </c>
      <c r="D51" s="31">
        <v>-2.11033873678813E-2</v>
      </c>
      <c r="E51" s="31">
        <v>9.4823458597244795E-2</v>
      </c>
      <c r="F51" s="31">
        <v>2.0754799684404301E-2</v>
      </c>
      <c r="G51" s="31">
        <v>-7.8580520262493993E-3</v>
      </c>
      <c r="H51" s="75">
        <v>-1.5996283535287099E-2</v>
      </c>
    </row>
    <row r="52" spans="1:9" ht="16.8" customHeight="1" x14ac:dyDescent="0.25">
      <c r="B52" s="24" t="s">
        <v>138</v>
      </c>
      <c r="C52" s="7"/>
      <c r="D52" s="7"/>
      <c r="E52" s="7"/>
      <c r="F52" s="7">
        <v>13788000</v>
      </c>
      <c r="G52" s="40">
        <v>5142000</v>
      </c>
      <c r="H52" s="70">
        <v>3148000</v>
      </c>
      <c r="I52" s="12"/>
    </row>
    <row r="53" spans="1:9" ht="16.8" customHeight="1" x14ac:dyDescent="0.25">
      <c r="B53" s="122" t="s">
        <v>139</v>
      </c>
      <c r="C53" s="8">
        <v>-5109000</v>
      </c>
      <c r="D53" s="8">
        <v>-2963000</v>
      </c>
      <c r="E53" s="8">
        <v>13863000</v>
      </c>
      <c r="F53" s="8">
        <v>16629000</v>
      </c>
      <c r="G53" s="8">
        <v>4111000</v>
      </c>
      <c r="H53" s="69">
        <v>1082000</v>
      </c>
      <c r="I53" s="2"/>
    </row>
    <row r="54" spans="1:9" ht="16.8" customHeight="1" thickBot="1" x14ac:dyDescent="0.3">
      <c r="B54" s="174" t="s">
        <v>137</v>
      </c>
      <c r="C54" s="34">
        <v>-3.5918418999008703E-2</v>
      </c>
      <c r="D54" s="34">
        <v>-2.11033873678813E-2</v>
      </c>
      <c r="E54" s="34">
        <v>9.4823458597244795E-2</v>
      </c>
      <c r="F54" s="34">
        <v>0.121482423073551</v>
      </c>
      <c r="G54" s="34">
        <v>3.1333125004763603E-2</v>
      </c>
      <c r="H54" s="175">
        <v>8.3775308737563392E-3</v>
      </c>
      <c r="I54" s="1"/>
    </row>
    <row r="55" spans="1:9" ht="16.8" customHeight="1" x14ac:dyDescent="0.25">
      <c r="B55" s="187" t="s">
        <v>140</v>
      </c>
      <c r="C55" s="187"/>
      <c r="D55" s="187"/>
      <c r="E55" s="187"/>
      <c r="F55" s="187"/>
      <c r="G55" s="187"/>
      <c r="H55" s="187"/>
    </row>
    <row r="56" spans="1:9" ht="15" customHeight="1" x14ac:dyDescent="0.25">
      <c r="C56" s="9"/>
      <c r="D56" s="9"/>
      <c r="E56" s="9"/>
      <c r="F56" s="9"/>
      <c r="G56" s="9"/>
    </row>
  </sheetData>
  <mergeCells count="3">
    <mergeCell ref="B2:F2"/>
    <mergeCell ref="B55:H55"/>
    <mergeCell ref="B43:E43"/>
  </mergeCells>
  <pageMargins left="0.75" right="0.75" top="1" bottom="1" header="0.5" footer="0.5"/>
  <customProperties>
    <customPr name="_pios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91"/>
  <sheetViews>
    <sheetView showGridLines="0" showRuler="0" workbookViewId="0"/>
  </sheetViews>
  <sheetFormatPr defaultColWidth="13.44140625" defaultRowHeight="13.2" x14ac:dyDescent="0.25"/>
  <cols>
    <col min="1" max="1" width="9.44140625" customWidth="1"/>
    <col min="2" max="2" width="64.5546875" customWidth="1"/>
  </cols>
  <sheetData>
    <row r="1" spans="2:9" ht="16.8" customHeight="1" x14ac:dyDescent="0.25"/>
    <row r="2" spans="2:9" ht="23.25" customHeight="1" x14ac:dyDescent="0.35">
      <c r="B2" s="186" t="s">
        <v>141</v>
      </c>
      <c r="C2" s="186"/>
      <c r="D2" s="186"/>
    </row>
    <row r="3" spans="2:9" ht="16.8" customHeight="1" x14ac:dyDescent="0.25">
      <c r="B3" s="5" t="str">
        <f>'1. Key figures table'!$B$3</f>
        <v>First quarter 2026 results</v>
      </c>
    </row>
    <row r="4" spans="2:9" ht="16.8" customHeight="1" thickBot="1" x14ac:dyDescent="0.3"/>
    <row r="5" spans="2:9" ht="16.8" customHeight="1" thickBot="1" x14ac:dyDescent="0.3">
      <c r="B5" s="176" t="s">
        <v>20</v>
      </c>
      <c r="C5" s="53" t="s">
        <v>44</v>
      </c>
      <c r="D5" s="53" t="s">
        <v>5</v>
      </c>
      <c r="E5" s="53" t="s">
        <v>45</v>
      </c>
      <c r="F5" s="53" t="s">
        <v>46</v>
      </c>
      <c r="G5" s="53" t="s">
        <v>47</v>
      </c>
      <c r="H5" s="64" t="s">
        <v>4</v>
      </c>
    </row>
    <row r="6" spans="2:9" ht="16.8" customHeight="1" x14ac:dyDescent="0.25">
      <c r="B6" s="177" t="s">
        <v>142</v>
      </c>
      <c r="C6" s="42">
        <f>'2. Cons Stat of Income'!C11</f>
        <v>142239000</v>
      </c>
      <c r="D6" s="42">
        <f>'2. Cons Stat of Income'!D11</f>
        <v>140404000</v>
      </c>
      <c r="E6" s="42">
        <f>'2. Cons Stat of Income'!E11</f>
        <v>146198000</v>
      </c>
      <c r="F6" s="42">
        <f>'2. Cons Stat of Income'!F11</f>
        <v>136884000</v>
      </c>
      <c r="G6" s="42">
        <f>'2. Cons Stat of Income'!G11</f>
        <v>131203000</v>
      </c>
      <c r="H6" s="69">
        <f>'2. Cons Stat of Income'!H11</f>
        <v>129155000</v>
      </c>
    </row>
    <row r="7" spans="2:9" ht="16.8" customHeight="1" x14ac:dyDescent="0.25">
      <c r="B7" s="1" t="s">
        <v>39</v>
      </c>
      <c r="C7" s="39">
        <f>'2. Cons Stat of Income'!C7</f>
        <v>79342000</v>
      </c>
      <c r="D7" s="39">
        <f>'2. Cons Stat of Income'!D7</f>
        <v>79675000</v>
      </c>
      <c r="E7" s="39">
        <f>'2. Cons Stat of Income'!E7</f>
        <v>86356000</v>
      </c>
      <c r="F7" s="39">
        <f>'2. Cons Stat of Income'!F7</f>
        <v>79545000</v>
      </c>
      <c r="G7" s="39">
        <f>'2. Cons Stat of Income'!G7</f>
        <v>77313000</v>
      </c>
      <c r="H7" s="65">
        <f>'2. Cons Stat of Income'!H7</f>
        <v>75731000</v>
      </c>
    </row>
    <row r="8" spans="2:9" ht="16.8" customHeight="1" x14ac:dyDescent="0.25">
      <c r="B8" s="1" t="s">
        <v>40</v>
      </c>
      <c r="C8" s="39">
        <f>'2. Cons Stat of Income'!C8</f>
        <v>42907000</v>
      </c>
      <c r="D8" s="39">
        <f>'2. Cons Stat of Income'!D8</f>
        <v>41791000</v>
      </c>
      <c r="E8" s="39">
        <f>'2. Cons Stat of Income'!E8</f>
        <v>39884000</v>
      </c>
      <c r="F8" s="39">
        <f>'2. Cons Stat of Income'!F8</f>
        <v>38715000</v>
      </c>
      <c r="G8" s="39">
        <f>'2. Cons Stat of Income'!G8</f>
        <v>38540000</v>
      </c>
      <c r="H8" s="65">
        <f>'2. Cons Stat of Income'!H8</f>
        <v>38471000</v>
      </c>
    </row>
    <row r="9" spans="2:9" ht="16.8" customHeight="1" x14ac:dyDescent="0.25">
      <c r="B9" s="1" t="s">
        <v>10</v>
      </c>
      <c r="C9" s="39">
        <f>'2. Cons Stat of Income'!C10</f>
        <v>19990000</v>
      </c>
      <c r="D9" s="39">
        <f>'2. Cons Stat of Income'!D10</f>
        <v>18938000</v>
      </c>
      <c r="E9" s="39">
        <f>'2. Cons Stat of Income'!E10</f>
        <v>19958000</v>
      </c>
      <c r="F9" s="39">
        <f>'2. Cons Stat of Income'!F10</f>
        <v>18624000</v>
      </c>
      <c r="G9" s="39">
        <f>'2. Cons Stat of Income'!G10</f>
        <v>15350000</v>
      </c>
      <c r="H9" s="65">
        <f>'2. Cons Stat of Income'!H10</f>
        <v>14953000</v>
      </c>
    </row>
    <row r="10" spans="2:9" ht="5.85" customHeight="1" x14ac:dyDescent="0.25">
      <c r="C10" s="159"/>
      <c r="D10" s="178"/>
      <c r="E10" s="178"/>
      <c r="F10" s="178"/>
      <c r="G10" s="159"/>
      <c r="H10" s="179"/>
    </row>
    <row r="11" spans="2:9" ht="16.8" customHeight="1" x14ac:dyDescent="0.25">
      <c r="B11" s="122" t="s">
        <v>143</v>
      </c>
      <c r="C11" s="42">
        <f t="shared" ref="C11:H11" si="0">SUM(C12:C14)</f>
        <v>4980000</v>
      </c>
      <c r="D11" s="42">
        <f t="shared" si="0"/>
        <v>279000</v>
      </c>
      <c r="E11" s="42">
        <f t="shared" si="0"/>
        <v>-9997000</v>
      </c>
      <c r="F11" s="42">
        <f t="shared" si="0"/>
        <v>6685000</v>
      </c>
      <c r="G11" s="42">
        <f t="shared" si="0"/>
        <v>-279000</v>
      </c>
      <c r="H11" s="69">
        <f t="shared" si="0"/>
        <v>-6902000</v>
      </c>
      <c r="I11" s="1"/>
    </row>
    <row r="12" spans="2:9" ht="16.8" customHeight="1" x14ac:dyDescent="0.25">
      <c r="B12" s="1" t="s">
        <v>39</v>
      </c>
      <c r="C12" s="39">
        <f>'3. Cons Balance Sheet'!D48-'3. Cons Balance Sheet'!C48</f>
        <v>8889000</v>
      </c>
      <c r="D12" s="39">
        <f>'3. Cons Balance Sheet'!E48-'3. Cons Balance Sheet'!D48</f>
        <v>2921000</v>
      </c>
      <c r="E12" s="39">
        <f>'3. Cons Balance Sheet'!F48-'3. Cons Balance Sheet'!E48</f>
        <v>-9052000</v>
      </c>
      <c r="F12" s="39">
        <f>'3. Cons Balance Sheet'!G48-'3. Cons Balance Sheet'!F48</f>
        <v>5229000</v>
      </c>
      <c r="G12" s="39">
        <f>'3. Cons Balance Sheet'!H48-'3. Cons Balance Sheet'!G48</f>
        <v>485000</v>
      </c>
      <c r="H12" s="65">
        <f>'3. Cons Balance Sheet'!I48-'3. Cons Balance Sheet'!H48</f>
        <v>-6091000</v>
      </c>
    </row>
    <row r="13" spans="2:9" ht="16.8" customHeight="1" x14ac:dyDescent="0.25">
      <c r="B13" s="1" t="s">
        <v>40</v>
      </c>
      <c r="C13" s="39">
        <f>'3. Cons Balance Sheet'!D49-'3. Cons Balance Sheet'!C49</f>
        <v>-3306000</v>
      </c>
      <c r="D13" s="39">
        <f>'3. Cons Balance Sheet'!E49-'3. Cons Balance Sheet'!D49</f>
        <v>-1517000</v>
      </c>
      <c r="E13" s="39">
        <f>'3. Cons Balance Sheet'!F49-'3. Cons Balance Sheet'!E49</f>
        <v>-1361000</v>
      </c>
      <c r="F13" s="39">
        <f>'3. Cons Balance Sheet'!G49-'3. Cons Balance Sheet'!F49</f>
        <v>228000</v>
      </c>
      <c r="G13" s="39">
        <f>'3. Cons Balance Sheet'!H49-'3. Cons Balance Sheet'!G49</f>
        <v>428000</v>
      </c>
      <c r="H13" s="65">
        <f>'3. Cons Balance Sheet'!I49-'3. Cons Balance Sheet'!H49</f>
        <v>359000</v>
      </c>
    </row>
    <row r="14" spans="2:9" ht="16.8" customHeight="1" x14ac:dyDescent="0.25">
      <c r="B14" s="1" t="s">
        <v>10</v>
      </c>
      <c r="C14" s="39">
        <f>'3. Cons Balance Sheet'!D50-'3. Cons Balance Sheet'!C50</f>
        <v>-603000</v>
      </c>
      <c r="D14" s="39">
        <f>'3. Cons Balance Sheet'!E50-'3. Cons Balance Sheet'!D50</f>
        <v>-1125000</v>
      </c>
      <c r="E14" s="39">
        <f>'3. Cons Balance Sheet'!F50-'3. Cons Balance Sheet'!E50</f>
        <v>416000</v>
      </c>
      <c r="F14" s="39">
        <f>'3. Cons Balance Sheet'!G50-'3. Cons Balance Sheet'!F50</f>
        <v>1228000</v>
      </c>
      <c r="G14" s="39">
        <f>'3. Cons Balance Sheet'!H50-'3. Cons Balance Sheet'!G50</f>
        <v>-1192000</v>
      </c>
      <c r="H14" s="65">
        <f>'3. Cons Balance Sheet'!I50-'3. Cons Balance Sheet'!H50</f>
        <v>-1170000</v>
      </c>
    </row>
    <row r="15" spans="2:9" ht="5.85" customHeight="1" x14ac:dyDescent="0.25">
      <c r="C15" s="159"/>
      <c r="D15" s="178"/>
      <c r="E15" s="178"/>
      <c r="F15" s="178"/>
      <c r="G15" s="159"/>
      <c r="H15" s="179"/>
    </row>
    <row r="16" spans="2:9" ht="16.8" customHeight="1" x14ac:dyDescent="0.25">
      <c r="B16" s="122" t="s">
        <v>144</v>
      </c>
      <c r="C16" s="42">
        <f t="shared" ref="C16:H16" si="1">C11+C6</f>
        <v>147219000</v>
      </c>
      <c r="D16" s="42">
        <f t="shared" si="1"/>
        <v>140683000</v>
      </c>
      <c r="E16" s="42">
        <f t="shared" si="1"/>
        <v>136201000</v>
      </c>
      <c r="F16" s="42">
        <f t="shared" si="1"/>
        <v>143569000</v>
      </c>
      <c r="G16" s="42">
        <f t="shared" si="1"/>
        <v>130924000</v>
      </c>
      <c r="H16" s="69">
        <f t="shared" si="1"/>
        <v>122253000</v>
      </c>
    </row>
    <row r="17" spans="2:8" ht="16.8" customHeight="1" x14ac:dyDescent="0.25">
      <c r="B17" s="1" t="s">
        <v>39</v>
      </c>
      <c r="C17" s="39">
        <f t="shared" ref="C17:H19" si="2">C7+C12</f>
        <v>88231000</v>
      </c>
      <c r="D17" s="39">
        <f t="shared" si="2"/>
        <v>82596000</v>
      </c>
      <c r="E17" s="39">
        <f t="shared" si="2"/>
        <v>77304000</v>
      </c>
      <c r="F17" s="39">
        <f t="shared" si="2"/>
        <v>84774000</v>
      </c>
      <c r="G17" s="39">
        <f t="shared" si="2"/>
        <v>77798000</v>
      </c>
      <c r="H17" s="65">
        <f t="shared" si="2"/>
        <v>69640000</v>
      </c>
    </row>
    <row r="18" spans="2:8" ht="16.8" customHeight="1" x14ac:dyDescent="0.25">
      <c r="B18" s="1" t="s">
        <v>40</v>
      </c>
      <c r="C18" s="39">
        <f t="shared" si="2"/>
        <v>39601000</v>
      </c>
      <c r="D18" s="39">
        <f t="shared" si="2"/>
        <v>40274000</v>
      </c>
      <c r="E18" s="39">
        <f t="shared" si="2"/>
        <v>38523000</v>
      </c>
      <c r="F18" s="39">
        <f t="shared" si="2"/>
        <v>38943000</v>
      </c>
      <c r="G18" s="39">
        <f t="shared" si="2"/>
        <v>38968000</v>
      </c>
      <c r="H18" s="65">
        <f t="shared" si="2"/>
        <v>38830000</v>
      </c>
    </row>
    <row r="19" spans="2:8" ht="16.8" customHeight="1" x14ac:dyDescent="0.25">
      <c r="B19" s="1" t="s">
        <v>10</v>
      </c>
      <c r="C19" s="39">
        <f t="shared" si="2"/>
        <v>19387000</v>
      </c>
      <c r="D19" s="39">
        <f t="shared" si="2"/>
        <v>17813000</v>
      </c>
      <c r="E19" s="39">
        <f t="shared" si="2"/>
        <v>20374000</v>
      </c>
      <c r="F19" s="39">
        <f t="shared" si="2"/>
        <v>19852000</v>
      </c>
      <c r="G19" s="39">
        <f t="shared" si="2"/>
        <v>14158000</v>
      </c>
      <c r="H19" s="65">
        <f t="shared" si="2"/>
        <v>13783000</v>
      </c>
    </row>
    <row r="20" spans="2:8" ht="5.85" customHeight="1" x14ac:dyDescent="0.25">
      <c r="C20" s="39"/>
      <c r="D20" s="39"/>
      <c r="E20" s="39"/>
      <c r="F20" s="39"/>
      <c r="G20" s="39"/>
      <c r="H20" s="65"/>
    </row>
    <row r="21" spans="2:8" ht="16.8" customHeight="1" x14ac:dyDescent="0.25">
      <c r="B21" s="1" t="s">
        <v>48</v>
      </c>
      <c r="C21" s="39">
        <f>'2. Cons Stat of Income'!C12</f>
        <v>-17885000</v>
      </c>
      <c r="D21" s="39">
        <f>'2. Cons Stat of Income'!D12</f>
        <v>-17241000</v>
      </c>
      <c r="E21" s="39">
        <f>'2. Cons Stat of Income'!E12</f>
        <v>-17889000</v>
      </c>
      <c r="F21" s="39">
        <f>'2. Cons Stat of Income'!F12</f>
        <v>-14771000</v>
      </c>
      <c r="G21" s="39">
        <f>'2. Cons Stat of Income'!G12</f>
        <v>-14230000</v>
      </c>
      <c r="H21" s="65">
        <f>'2. Cons Stat of Income'!H12</f>
        <v>-12714000</v>
      </c>
    </row>
    <row r="22" spans="2:8" ht="5.85" customHeight="1" x14ac:dyDescent="0.25">
      <c r="C22" s="159"/>
      <c r="D22" s="178"/>
      <c r="E22" s="178"/>
      <c r="F22" s="178"/>
      <c r="G22" s="178"/>
      <c r="H22" s="180"/>
    </row>
    <row r="23" spans="2:8" ht="16.8" customHeight="1" x14ac:dyDescent="0.25">
      <c r="B23" s="122" t="s">
        <v>145</v>
      </c>
      <c r="C23" s="42">
        <f t="shared" ref="C23:H23" si="3">C16+C21</f>
        <v>129334000</v>
      </c>
      <c r="D23" s="42">
        <f t="shared" si="3"/>
        <v>123442000</v>
      </c>
      <c r="E23" s="42">
        <f t="shared" si="3"/>
        <v>118312000</v>
      </c>
      <c r="F23" s="42">
        <f t="shared" si="3"/>
        <v>128798000</v>
      </c>
      <c r="G23" s="42">
        <f t="shared" si="3"/>
        <v>116694000</v>
      </c>
      <c r="H23" s="69">
        <f t="shared" si="3"/>
        <v>109539000</v>
      </c>
    </row>
    <row r="24" spans="2:8" ht="5.85" customHeight="1" x14ac:dyDescent="0.25">
      <c r="C24" s="159"/>
      <c r="D24" s="178"/>
      <c r="E24" s="178"/>
      <c r="F24" s="178"/>
      <c r="G24" s="178"/>
      <c r="H24" s="179"/>
    </row>
    <row r="25" spans="2:8" ht="16.8" customHeight="1" x14ac:dyDescent="0.25">
      <c r="B25" s="122" t="s">
        <v>146</v>
      </c>
      <c r="C25" s="42">
        <f t="shared" ref="C25:H25" si="4">SUM(C26:C28)</f>
        <v>-126172000</v>
      </c>
      <c r="D25" s="42">
        <f t="shared" si="4"/>
        <v>-123998000</v>
      </c>
      <c r="E25" s="42">
        <f t="shared" si="4"/>
        <v>-154140000</v>
      </c>
      <c r="F25" s="42">
        <f t="shared" si="4"/>
        <v>-119275000</v>
      </c>
      <c r="G25" s="42">
        <f t="shared" si="4"/>
        <v>-117165000</v>
      </c>
      <c r="H25" s="69">
        <f t="shared" si="4"/>
        <v>-111849000</v>
      </c>
    </row>
    <row r="26" spans="2:8" ht="16.8" customHeight="1" x14ac:dyDescent="0.25">
      <c r="B26" s="1" t="s">
        <v>147</v>
      </c>
      <c r="C26" s="39">
        <f>'2. Cons Stat of Income'!C20+'4. Cons Stat of CF'!C8</f>
        <v>-121500000</v>
      </c>
      <c r="D26" s="39">
        <f>'2. Cons Stat of Income'!D20+'4. Cons Stat of CF'!D8</f>
        <v>-112830000</v>
      </c>
      <c r="E26" s="39">
        <f>'2. Cons Stat of Income'!E20+'4. Cons Stat of CF'!E8</f>
        <v>-143610000</v>
      </c>
      <c r="F26" s="39">
        <f>'2. Cons Stat of Income'!F20+'4. Cons Stat of CF'!F8</f>
        <v>-109349000</v>
      </c>
      <c r="G26" s="39">
        <f>'2. Cons Stat of Income'!G20+'4. Cons Stat of CF'!G8</f>
        <v>-105136000</v>
      </c>
      <c r="H26" s="65">
        <f>'2. Cons Stat of Income'!H20+'4. Cons Stat of CF'!H8</f>
        <v>-98130000</v>
      </c>
    </row>
    <row r="27" spans="2:8" ht="16.8" customHeight="1" x14ac:dyDescent="0.25">
      <c r="B27" s="1" t="s">
        <v>148</v>
      </c>
      <c r="C27" s="39">
        <f>('4. Cons Stat of CF'!C23+'4. Cons Stat of CF'!C24)</f>
        <v>-2293000</v>
      </c>
      <c r="D27" s="39">
        <f>('4. Cons Stat of CF'!D23+'4. Cons Stat of CF'!D24)</f>
        <v>-8711000</v>
      </c>
      <c r="E27" s="39">
        <f>('4. Cons Stat of CF'!E23+'4. Cons Stat of CF'!E24)</f>
        <v>-8410000</v>
      </c>
      <c r="F27" s="39">
        <f>('4. Cons Stat of CF'!F23+'4. Cons Stat of CF'!F24)</f>
        <v>-7541000</v>
      </c>
      <c r="G27" s="39">
        <f>('4. Cons Stat of CF'!G23+'4. Cons Stat of CF'!G24)</f>
        <v>-9535000</v>
      </c>
      <c r="H27" s="65">
        <f>('4. Cons Stat of CF'!H23+'4. Cons Stat of CF'!H24)</f>
        <v>-11469000</v>
      </c>
    </row>
    <row r="28" spans="2:8" ht="16.8" customHeight="1" x14ac:dyDescent="0.25">
      <c r="B28" s="1" t="s">
        <v>34</v>
      </c>
      <c r="C28" s="39">
        <f>'4. Cons Stat of CF'!C30</f>
        <v>-2379000</v>
      </c>
      <c r="D28" s="39">
        <f>'4. Cons Stat of CF'!D30</f>
        <v>-2457000</v>
      </c>
      <c r="E28" s="39">
        <f>'4. Cons Stat of CF'!E30</f>
        <v>-2120000</v>
      </c>
      <c r="F28" s="39">
        <f>'4. Cons Stat of CF'!F30</f>
        <v>-2385000</v>
      </c>
      <c r="G28" s="39">
        <f>'4. Cons Stat of CF'!G30</f>
        <v>-2494000</v>
      </c>
      <c r="H28" s="65">
        <f>'4. Cons Stat of CF'!H30</f>
        <v>-2250000</v>
      </c>
    </row>
    <row r="29" spans="2:8" ht="5.85" customHeight="1" x14ac:dyDescent="0.25">
      <c r="C29" s="159"/>
      <c r="D29" s="178"/>
      <c r="E29" s="178"/>
      <c r="F29" s="178"/>
      <c r="G29" s="178"/>
      <c r="H29" s="180"/>
    </row>
    <row r="30" spans="2:8" ht="16.8" customHeight="1" thickBot="1" x14ac:dyDescent="0.3">
      <c r="B30" s="143" t="s">
        <v>149</v>
      </c>
      <c r="C30" s="42">
        <f t="shared" ref="C30:H30" si="5">C23+C25</f>
        <v>3162000</v>
      </c>
      <c r="D30" s="42">
        <f t="shared" si="5"/>
        <v>-556000</v>
      </c>
      <c r="E30" s="42">
        <f t="shared" si="5"/>
        <v>-35828000</v>
      </c>
      <c r="F30" s="42">
        <f t="shared" si="5"/>
        <v>9523000</v>
      </c>
      <c r="G30" s="42">
        <f t="shared" si="5"/>
        <v>-471000</v>
      </c>
      <c r="H30" s="69">
        <f t="shared" si="5"/>
        <v>-2310000</v>
      </c>
    </row>
    <row r="31" spans="2:8" ht="16.8" customHeight="1" x14ac:dyDescent="0.25">
      <c r="B31" s="23"/>
      <c r="C31" s="11"/>
      <c r="D31" s="23"/>
      <c r="E31" s="23"/>
      <c r="F31" s="23"/>
      <c r="G31" s="11"/>
      <c r="H31" s="27"/>
    </row>
    <row r="32" spans="2:8" ht="16.8" customHeight="1" x14ac:dyDescent="0.25">
      <c r="C32" s="2"/>
      <c r="G32" s="2"/>
    </row>
    <row r="33" spans="2:8" ht="16.8" customHeight="1" x14ac:dyDescent="0.25">
      <c r="B33" s="138" t="s">
        <v>150</v>
      </c>
      <c r="C33" s="103"/>
      <c r="G33" s="103"/>
    </row>
    <row r="34" spans="2:8" ht="16.8" customHeight="1" thickBot="1" x14ac:dyDescent="0.3">
      <c r="B34" s="146" t="s">
        <v>151</v>
      </c>
      <c r="C34" s="97"/>
      <c r="D34" s="98"/>
      <c r="E34" s="98"/>
      <c r="F34" s="98"/>
      <c r="G34" s="97"/>
      <c r="H34" s="98"/>
    </row>
    <row r="35" spans="2:8" ht="16.8" customHeight="1" x14ac:dyDescent="0.25">
      <c r="B35" s="137" t="s">
        <v>152</v>
      </c>
      <c r="C35" s="39">
        <f>SUM('4. Cons Stat of CF'!C13:C15)-C11</f>
        <v>-7071000</v>
      </c>
      <c r="D35" s="39">
        <f>SUM('4. Cons Stat of CF'!D13:D15)-D11</f>
        <v>-4766000</v>
      </c>
      <c r="E35" s="39">
        <f>SUM('4. Cons Stat of CF'!E13:E15)-E11</f>
        <v>23787000</v>
      </c>
      <c r="F35" s="39">
        <f>SUM('4. Cons Stat of CF'!F13:F15)-F11</f>
        <v>9348000</v>
      </c>
      <c r="G35" s="39">
        <f>SUM('4. Cons Stat of CF'!G13:G15)-G11</f>
        <v>-4216000</v>
      </c>
      <c r="H35" s="65">
        <f>SUM('4. Cons Stat of CF'!H13:H15)-H11</f>
        <v>-2801000</v>
      </c>
    </row>
    <row r="36" spans="2:8" ht="16.8" customHeight="1" x14ac:dyDescent="0.25">
      <c r="B36" s="1" t="s">
        <v>153</v>
      </c>
      <c r="C36" s="39">
        <f>SUM('4. Cons Stat of CF'!C18:C20)</f>
        <v>-521000</v>
      </c>
      <c r="D36" s="39">
        <f>SUM('4. Cons Stat of CF'!D18:D20)</f>
        <v>-1135000</v>
      </c>
      <c r="E36" s="39">
        <f>SUM('4. Cons Stat of CF'!E18:E20)</f>
        <v>-2086000</v>
      </c>
      <c r="F36" s="39">
        <f>SUM('4. Cons Stat of CF'!F18:F20)</f>
        <v>-795000</v>
      </c>
      <c r="G36" s="39">
        <f>SUM('4. Cons Stat of CF'!G18:G20)</f>
        <v>-1681000</v>
      </c>
      <c r="H36" s="65">
        <f>SUM('4. Cons Stat of CF'!H18:H20)</f>
        <v>-1524000</v>
      </c>
    </row>
    <row r="37" spans="2:8" ht="16.8" customHeight="1" x14ac:dyDescent="0.25">
      <c r="B37" s="1" t="s">
        <v>34</v>
      </c>
      <c r="C37" s="39">
        <f>-'4. Cons Stat of CF'!C30</f>
        <v>2379000</v>
      </c>
      <c r="D37" s="39">
        <f>-'4. Cons Stat of CF'!D30</f>
        <v>2457000</v>
      </c>
      <c r="E37" s="39">
        <f>-'4. Cons Stat of CF'!E30</f>
        <v>2120000</v>
      </c>
      <c r="F37" s="39">
        <f>-'4. Cons Stat of CF'!F30</f>
        <v>2385000</v>
      </c>
      <c r="G37" s="39">
        <f>-'4. Cons Stat of CF'!G30</f>
        <v>2494000</v>
      </c>
      <c r="H37" s="65">
        <f>-'4. Cons Stat of CF'!H30</f>
        <v>2250000</v>
      </c>
    </row>
    <row r="38" spans="2:8" ht="16.8" customHeight="1" x14ac:dyDescent="0.25">
      <c r="B38" s="1" t="s">
        <v>28</v>
      </c>
      <c r="C38" s="39">
        <f>'4. Cons Stat of CF'!C7+'4. Cons Stat of CF'!C9+'4. Cons Stat of CF'!C10+'4. Cons Stat of CF'!C11</f>
        <v>-3058000</v>
      </c>
      <c r="D38" s="39">
        <f>'4. Cons Stat of CF'!D7+'4. Cons Stat of CF'!D9+'4. Cons Stat of CF'!D10+'4. Cons Stat of CF'!D11</f>
        <v>1037000</v>
      </c>
      <c r="E38" s="39">
        <f>'4. Cons Stat of CF'!E7+'4. Cons Stat of CF'!E9+'4. Cons Stat of CF'!E10+'4. Cons Stat of CF'!E11</f>
        <v>25870000</v>
      </c>
      <c r="F38" s="39">
        <f>'4. Cons Stat of CF'!F7+'4. Cons Stat of CF'!F9+'4. Cons Stat of CF'!F10+'4. Cons Stat of CF'!F11</f>
        <v>-17620000</v>
      </c>
      <c r="G38" s="39">
        <f>'4. Cons Stat of CF'!G7+'4. Cons Stat of CF'!G9+'4. Cons Stat of CF'!G10+'4. Cons Stat of CF'!G11</f>
        <v>2843000</v>
      </c>
      <c r="H38" s="65">
        <f>'4. Cons Stat of CF'!H7+'4. Cons Stat of CF'!H9+'4. Cons Stat of CF'!H10+'4. Cons Stat of CF'!H11</f>
        <v>2319000</v>
      </c>
    </row>
    <row r="39" spans="2:8" ht="16.8" customHeight="1" x14ac:dyDescent="0.25">
      <c r="B39" s="142" t="s">
        <v>154</v>
      </c>
      <c r="C39" s="159"/>
      <c r="D39" s="159"/>
      <c r="E39" s="159"/>
      <c r="F39" s="159">
        <f>'4. Cons Stat of CF'!F52</f>
        <v>13788000</v>
      </c>
      <c r="G39" s="40">
        <f>'4. Cons Stat of CF'!G52</f>
        <v>5142000</v>
      </c>
      <c r="H39" s="70">
        <f>'4. Cons Stat of CF'!H52</f>
        <v>3148000</v>
      </c>
    </row>
    <row r="40" spans="2:8" ht="16.8" customHeight="1" thickBot="1" x14ac:dyDescent="0.3">
      <c r="B40" s="19" t="s">
        <v>155</v>
      </c>
      <c r="C40" s="42">
        <f t="shared" ref="C40:H40" si="6">C30+SUM(C35:C39)</f>
        <v>-5109000</v>
      </c>
      <c r="D40" s="42">
        <f t="shared" si="6"/>
        <v>-2963000</v>
      </c>
      <c r="E40" s="42">
        <f t="shared" si="6"/>
        <v>13863000</v>
      </c>
      <c r="F40" s="42">
        <f t="shared" si="6"/>
        <v>16629000</v>
      </c>
      <c r="G40" s="42">
        <f t="shared" si="6"/>
        <v>4111000</v>
      </c>
      <c r="H40" s="69">
        <f t="shared" si="6"/>
        <v>1082000</v>
      </c>
    </row>
    <row r="41" spans="2:8" ht="16.8" customHeight="1" x14ac:dyDescent="0.25">
      <c r="B41" s="181"/>
      <c r="C41" s="101"/>
      <c r="D41" s="101"/>
      <c r="E41" s="101"/>
      <c r="F41" s="101"/>
      <c r="G41" s="101"/>
      <c r="H41" s="136"/>
    </row>
    <row r="42" spans="2:8" ht="16.8" customHeight="1" x14ac:dyDescent="0.25">
      <c r="C42" s="103"/>
      <c r="D42" s="103"/>
      <c r="E42" s="103"/>
      <c r="F42" s="103"/>
      <c r="G42" s="103"/>
    </row>
    <row r="43" spans="2:8" ht="16.8" customHeight="1" thickBot="1" x14ac:dyDescent="0.3">
      <c r="B43" s="146" t="s">
        <v>156</v>
      </c>
      <c r="C43" s="102"/>
      <c r="D43" s="102"/>
      <c r="E43" s="102"/>
      <c r="F43" s="102"/>
      <c r="G43" s="102"/>
      <c r="H43" s="98"/>
    </row>
    <row r="44" spans="2:8" ht="16.8" customHeight="1" x14ac:dyDescent="0.25">
      <c r="B44" s="137" t="s">
        <v>34</v>
      </c>
      <c r="C44" s="39">
        <f>'4. Cons Stat of CF'!C30</f>
        <v>-2379000</v>
      </c>
      <c r="D44" s="39">
        <f>'4. Cons Stat of CF'!D30</f>
        <v>-2457000</v>
      </c>
      <c r="E44" s="39">
        <f>'4. Cons Stat of CF'!E30</f>
        <v>-2120000</v>
      </c>
      <c r="F44" s="39">
        <f>'4. Cons Stat of CF'!F30</f>
        <v>-2385000</v>
      </c>
      <c r="G44" s="39">
        <f>'4. Cons Stat of CF'!G30</f>
        <v>-2494000</v>
      </c>
      <c r="H44" s="65">
        <f>'4. Cons Stat of CF'!H30</f>
        <v>-2250000</v>
      </c>
    </row>
    <row r="45" spans="2:8" ht="16.8" customHeight="1" x14ac:dyDescent="0.25">
      <c r="B45" s="1" t="s">
        <v>35</v>
      </c>
      <c r="C45" s="39">
        <f>SUM('4. Cons Stat of CF'!C25:C26)+SUM('4. Cons Stat of CF'!C31:C32)</f>
        <v>-68000</v>
      </c>
      <c r="D45" s="39"/>
      <c r="E45" s="39"/>
      <c r="F45" s="39"/>
      <c r="G45" s="39">
        <f>SUM('4. Cons Stat of CF'!G25:G26)+SUM('4. Cons Stat of CF'!G31:G32)</f>
        <v>-811000</v>
      </c>
      <c r="H45" s="65">
        <f>SUM('4. Cons Stat of CF'!H25:H26)+SUM('4. Cons Stat of CF'!H31:H32)</f>
        <v>-10569000</v>
      </c>
    </row>
    <row r="46" spans="2:8" ht="16.8" customHeight="1" x14ac:dyDescent="0.25">
      <c r="B46" s="1" t="s">
        <v>154</v>
      </c>
      <c r="C46" s="39"/>
      <c r="D46" s="39"/>
      <c r="E46" s="39"/>
      <c r="F46" s="39">
        <f t="shared" ref="F46:H46" si="7">-F39</f>
        <v>-13788000</v>
      </c>
      <c r="G46" s="39">
        <f t="shared" si="7"/>
        <v>-5142000</v>
      </c>
      <c r="H46" s="65">
        <f t="shared" si="7"/>
        <v>-3148000</v>
      </c>
    </row>
    <row r="47" spans="2:8" ht="16.8" customHeight="1" x14ac:dyDescent="0.25">
      <c r="B47" s="142" t="s">
        <v>36</v>
      </c>
      <c r="C47" s="40">
        <f>'4. Cons Stat of CF'!C37+('3. Cons Balance Sheet'!D20-'3. Cons Balance Sheet'!C20+'4. Cons Stat of CF'!C27)</f>
        <v>756590</v>
      </c>
      <c r="D47" s="40">
        <f>'4. Cons Stat of CF'!D37+('3. Cons Balance Sheet'!E20-'3. Cons Balance Sheet'!D20+'4. Cons Stat of CF'!D27)</f>
        <v>-1081490</v>
      </c>
      <c r="E47" s="40">
        <f>'4. Cons Stat of CF'!E37+('3. Cons Balance Sheet'!F20-'3. Cons Balance Sheet'!E20+'4. Cons Stat of CF'!E27)</f>
        <v>-2365000</v>
      </c>
      <c r="F47" s="40">
        <f>'4. Cons Stat of CF'!F37+('3. Cons Balance Sheet'!G20-'3. Cons Balance Sheet'!F20+'4. Cons Stat of CF'!F27)</f>
        <v>-41000</v>
      </c>
      <c r="G47" s="40">
        <f>'4. Cons Stat of CF'!G37+('3. Cons Balance Sheet'!H20-'3. Cons Balance Sheet'!G20+'4. Cons Stat of CF'!G27)</f>
        <v>193000</v>
      </c>
      <c r="H47" s="70">
        <f>'4. Cons Stat of CF'!H37+('3. Cons Balance Sheet'!I20-'3. Cons Balance Sheet'!H20+'4. Cons Stat of CF'!H27)</f>
        <v>141000</v>
      </c>
    </row>
    <row r="48" spans="2:8" ht="16.8" customHeight="1" thickBot="1" x14ac:dyDescent="0.3">
      <c r="B48" s="143" t="s">
        <v>37</v>
      </c>
      <c r="C48" s="42">
        <f t="shared" ref="C48:H48" si="8">SUM(C40,C44:C47)</f>
        <v>-6799410</v>
      </c>
      <c r="D48" s="42">
        <f t="shared" si="8"/>
        <v>-6501490</v>
      </c>
      <c r="E48" s="42">
        <f t="shared" si="8"/>
        <v>9378000</v>
      </c>
      <c r="F48" s="42">
        <f t="shared" si="8"/>
        <v>415000</v>
      </c>
      <c r="G48" s="42">
        <f t="shared" si="8"/>
        <v>-4143000</v>
      </c>
      <c r="H48" s="69">
        <f t="shared" si="8"/>
        <v>-14744000</v>
      </c>
    </row>
    <row r="49" spans="2:8" ht="29.1" customHeight="1" x14ac:dyDescent="0.25">
      <c r="B49" s="182" t="s">
        <v>157</v>
      </c>
      <c r="C49" s="11"/>
      <c r="D49" s="11"/>
      <c r="E49" s="11"/>
      <c r="F49" s="11"/>
      <c r="G49" s="11"/>
      <c r="H49" s="16"/>
    </row>
    <row r="50" spans="2:8" ht="16.8" customHeight="1" x14ac:dyDescent="0.25">
      <c r="C50" s="2"/>
      <c r="D50" s="2"/>
      <c r="E50" s="2"/>
      <c r="F50" s="2"/>
      <c r="G50" s="2"/>
    </row>
    <row r="51" spans="2:8" ht="16.8" customHeight="1" thickBot="1" x14ac:dyDescent="0.3">
      <c r="B51" s="146" t="s">
        <v>158</v>
      </c>
      <c r="C51" s="97"/>
      <c r="D51" s="97"/>
      <c r="E51" s="97"/>
      <c r="F51" s="97"/>
      <c r="G51" s="97"/>
      <c r="H51" s="98"/>
    </row>
    <row r="52" spans="2:8" ht="16.8" customHeight="1" x14ac:dyDescent="0.25">
      <c r="B52" s="137" t="s">
        <v>159</v>
      </c>
      <c r="C52" s="39">
        <f>-'3. Cons Balance Sheet'!D20+'3. Cons Balance Sheet'!C20</f>
        <v>-1872590</v>
      </c>
      <c r="D52" s="39">
        <f>-'3. Cons Balance Sheet'!E20+'3. Cons Balance Sheet'!D20</f>
        <v>7404490</v>
      </c>
      <c r="E52" s="39">
        <f>-'3. Cons Balance Sheet'!F20+'3. Cons Balance Sheet'!E20</f>
        <v>-11476000</v>
      </c>
      <c r="F52" s="39">
        <f>-'3. Cons Balance Sheet'!G20+'3. Cons Balance Sheet'!F20</f>
        <v>559000</v>
      </c>
      <c r="G52" s="39">
        <f>-'3. Cons Balance Sheet'!H20+'3. Cons Balance Sheet'!G20</f>
        <v>29102000</v>
      </c>
      <c r="H52" s="65">
        <f>-'3. Cons Balance Sheet'!I20+'3. Cons Balance Sheet'!H20</f>
        <v>2151000</v>
      </c>
    </row>
    <row r="53" spans="2:8" ht="16.8" customHeight="1" x14ac:dyDescent="0.25">
      <c r="B53" s="142" t="s">
        <v>134</v>
      </c>
      <c r="C53" s="40">
        <f>-'4. Cons Stat of CF'!C37</f>
        <v>-757000</v>
      </c>
      <c r="D53" s="40">
        <f>-'4. Cons Stat of CF'!D37</f>
        <v>1081000</v>
      </c>
      <c r="E53" s="40">
        <f>-'4. Cons Stat of CF'!E37</f>
        <v>2365000</v>
      </c>
      <c r="F53" s="40">
        <f>-'4. Cons Stat of CF'!F37</f>
        <v>41000</v>
      </c>
      <c r="G53" s="40">
        <f>-'4. Cons Stat of CF'!G37</f>
        <v>-193000</v>
      </c>
      <c r="H53" s="70">
        <f>-'4. Cons Stat of CF'!H37</f>
        <v>-141000</v>
      </c>
    </row>
    <row r="54" spans="2:8" ht="16.8" customHeight="1" thickBot="1" x14ac:dyDescent="0.3">
      <c r="B54" s="143" t="s">
        <v>132</v>
      </c>
      <c r="C54" s="42">
        <f t="shared" ref="C54:H54" si="9">SUM(C48,C52:C53)</f>
        <v>-9429000</v>
      </c>
      <c r="D54" s="42">
        <f t="shared" si="9"/>
        <v>1984000</v>
      </c>
      <c r="E54" s="42">
        <f t="shared" si="9"/>
        <v>267000</v>
      </c>
      <c r="F54" s="42">
        <f t="shared" si="9"/>
        <v>1015000</v>
      </c>
      <c r="G54" s="42">
        <f t="shared" si="9"/>
        <v>24766000</v>
      </c>
      <c r="H54" s="69">
        <f t="shared" si="9"/>
        <v>-12734000</v>
      </c>
    </row>
    <row r="55" spans="2:8" ht="16.8" customHeight="1" x14ac:dyDescent="0.25">
      <c r="B55" s="23"/>
      <c r="C55" s="23"/>
      <c r="D55" s="23"/>
      <c r="E55" s="23"/>
      <c r="F55" s="23"/>
      <c r="G55" s="23"/>
      <c r="H55" s="23"/>
    </row>
    <row r="56" spans="2:8" ht="16.8" customHeight="1" x14ac:dyDescent="0.25"/>
    <row r="57" spans="2:8" ht="16.8" customHeight="1" x14ac:dyDescent="0.25"/>
    <row r="58" spans="2:8" ht="16.8" customHeight="1" x14ac:dyDescent="0.25"/>
    <row r="59" spans="2:8" ht="16.8" customHeight="1" x14ac:dyDescent="0.25"/>
    <row r="60" spans="2:8" ht="16.8" customHeight="1" x14ac:dyDescent="0.25"/>
    <row r="61" spans="2:8" ht="16.8" customHeight="1" x14ac:dyDescent="0.25"/>
    <row r="62" spans="2:8" ht="16.8" customHeight="1" x14ac:dyDescent="0.25"/>
    <row r="63" spans="2:8" ht="16.8" customHeight="1" x14ac:dyDescent="0.25"/>
    <row r="64" spans="2:8" ht="16.8" customHeight="1" x14ac:dyDescent="0.25"/>
    <row r="65" ht="16.8" customHeight="1" x14ac:dyDescent="0.25"/>
    <row r="66" ht="16.8" customHeight="1" x14ac:dyDescent="0.25"/>
    <row r="67" ht="16.8" customHeight="1" x14ac:dyDescent="0.25"/>
    <row r="68" ht="16.8" customHeight="1" x14ac:dyDescent="0.25"/>
    <row r="69" ht="16.8" customHeight="1" x14ac:dyDescent="0.25"/>
    <row r="70" ht="16.8" customHeight="1" x14ac:dyDescent="0.25"/>
    <row r="71" ht="16.8" customHeight="1" x14ac:dyDescent="0.25"/>
    <row r="72" ht="16.8" customHeight="1" x14ac:dyDescent="0.25"/>
    <row r="73" ht="16.8" customHeight="1" x14ac:dyDescent="0.25"/>
    <row r="74" ht="16.8" customHeight="1" x14ac:dyDescent="0.25"/>
    <row r="75" ht="16.8" customHeight="1" x14ac:dyDescent="0.25"/>
    <row r="76" ht="16.8" customHeight="1" x14ac:dyDescent="0.25"/>
    <row r="77" ht="16.8" customHeight="1" x14ac:dyDescent="0.25"/>
    <row r="78" ht="16.8" customHeight="1" x14ac:dyDescent="0.25"/>
    <row r="79" ht="16.8" customHeight="1" x14ac:dyDescent="0.25"/>
    <row r="80" ht="16.8" customHeight="1" x14ac:dyDescent="0.25"/>
    <row r="81" ht="16.8" customHeight="1" x14ac:dyDescent="0.25"/>
    <row r="82" ht="16.8" customHeight="1" x14ac:dyDescent="0.25"/>
    <row r="83" ht="16.8" customHeight="1" x14ac:dyDescent="0.25"/>
    <row r="84" ht="16.8" customHeight="1" x14ac:dyDescent="0.25"/>
    <row r="85" ht="16.8" customHeight="1" x14ac:dyDescent="0.25"/>
    <row r="86" ht="16.8" customHeight="1" x14ac:dyDescent="0.25"/>
    <row r="87" ht="16.8" customHeight="1" x14ac:dyDescent="0.25"/>
    <row r="88" ht="16.8" customHeight="1" x14ac:dyDescent="0.25"/>
    <row r="89" ht="16.8" customHeight="1" x14ac:dyDescent="0.25"/>
    <row r="90" ht="16.8" customHeight="1" x14ac:dyDescent="0.25"/>
    <row r="91" ht="16.8" customHeight="1" x14ac:dyDescent="0.25"/>
  </sheetData>
  <mergeCells count="1">
    <mergeCell ref="B2:D2"/>
  </mergeCells>
  <pageMargins left="0.75" right="0.75" top="1" bottom="1" header="0.5" footer="0.5"/>
  <customProperties>
    <customPr name="_pios_id" r:id="rId1"/>
  </customProperties>
  <ignoredErrors>
    <ignoredError sqref="C49:H49 C40:H40 C35:H35 C36:H36 C45:H4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8" ma:contentTypeDescription="Create a new document." ma:contentTypeScope="" ma:versionID="f4483634a1cf6101a3a82cca825ed9ac">
  <xsd:schema xmlns:xsd="http://www.w3.org/2001/XMLSchema" xmlns:xs="http://www.w3.org/2001/XMLSchema" xmlns:p="http://schemas.microsoft.com/office/2006/metadata/properties" xmlns:ns2="e3dbfc16-9d4f-40c7-9a4e-1f2cc64da845" xmlns:ns3="1e77aff3-56fb-459a-8532-f6248deba525" xmlns:ns4="57540675-3fe8-479f-bd61-7a22e50ebb84" targetNamespace="http://schemas.microsoft.com/office/2006/metadata/properties" ma:root="true" ma:fieldsID="448c1065800bb829e3421b1f03c0992c" ns2:_="" ns3:_="" ns4:_="">
    <xsd:import namespace="e3dbfc16-9d4f-40c7-9a4e-1f2cc64da845"/>
    <xsd:import namespace="1e77aff3-56fb-459a-8532-f6248deba525"/>
    <xsd:import namespace="57540675-3fe8-479f-bd61-7a22e50ebb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cda2602-2831-4bd4-98ec-7e296caae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40675-3fe8-479f-bd61-7a22e50ebb8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21973b4-1cd7-4ee3-bc52-36e4c79d9982}" ma:internalName="TaxCatchAll" ma:showField="CatchAllData" ma:web="1e77aff3-56fb-459a-8532-f6248deba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540675-3fe8-479f-bd61-7a22e50ebb84" xsi:nil="true"/>
    <lcf76f155ced4ddcb4097134ff3c332f xmlns="e3dbfc16-9d4f-40c7-9a4e-1f2cc64da845">
      <Terms xmlns="http://schemas.microsoft.com/office/infopath/2007/PartnerControls"/>
    </lcf76f155ced4ddcb4097134ff3c332f>
    <PreviousStatus xmlns="1e77aff3-56fb-459a-8532-f6248deba525" xsi:nil="true"/>
  </documentManagement>
</p:properties>
</file>

<file path=customXml/itemProps1.xml><?xml version="1.0" encoding="utf-8"?>
<ds:datastoreItem xmlns:ds="http://schemas.openxmlformats.org/officeDocument/2006/customXml" ds:itemID="{62A573D1-4037-4171-8766-152C34CC95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B29815-7E9B-452D-BDB4-CDA43843F8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dbfc16-9d4f-40c7-9a4e-1f2cc64da845"/>
    <ds:schemaRef ds:uri="1e77aff3-56fb-459a-8532-f6248deba525"/>
    <ds:schemaRef ds:uri="57540675-3fe8-479f-bd61-7a22e50ebb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DAB301-661D-4D70-BFB8-8637423EC683}">
  <ds:schemaRefs>
    <ds:schemaRef ds:uri="http://schemas.microsoft.com/office/2006/metadata/properties"/>
    <ds:schemaRef ds:uri="http://schemas.microsoft.com/office/infopath/2007/PartnerControls"/>
    <ds:schemaRef ds:uri="c1af17a9-2664-4b06-929c-5ef97ed0e901"/>
    <ds:schemaRef ds:uri="57540675-3fe8-479f-bd61-7a22e50ebb84"/>
    <ds:schemaRef ds:uri="e3dbfc16-9d4f-40c7-9a4e-1f2cc64da845"/>
    <ds:schemaRef ds:uri="1e77aff3-56fb-459a-8532-f6248deba525"/>
  </ds:schemaRefs>
</ds:datastoreItem>
</file>

<file path=docMetadata/LabelInfo.xml><?xml version="1.0" encoding="utf-8"?>
<clbl:labelList xmlns:clbl="http://schemas.microsoft.com/office/2020/mipLabelMetadata">
  <clbl:label id="{7191b2d3-7d38-48ed-b3a4-7a9f420ca5cd}" enabled="1" method="Standard" siteId="{374f8026-7b54-4a3a-b87d-328fa26ec10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1. Key figures table</vt:lpstr>
      <vt:lpstr>2. Cons Stat of Income</vt:lpstr>
      <vt:lpstr>3. Cons Balance Sheet</vt:lpstr>
      <vt:lpstr>4. Cons Stat of CF</vt:lpstr>
      <vt:lpstr>5. Operational performance</vt:lpstr>
    </vt:vector>
  </TitlesOfParts>
  <Manager/>
  <Company>Workiva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Karina Khachatrian</cp:lastModifiedBy>
  <cp:revision>2</cp:revision>
  <dcterms:created xsi:type="dcterms:W3CDTF">2026-04-13T15:14:01Z</dcterms:created>
  <dcterms:modified xsi:type="dcterms:W3CDTF">2026-04-15T16:18:47Z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0x01010063F7BBD96B89DE479B2BD407CBA1FA48</vt:lpwstr>
  </property>
  <property fmtid="{D5CDD505-2E9C-101B-9397-08002B2CF9AE}" pid="3" name="MediaServiceImageTags">
    <vt:lpwstr/>
  </property>
</Properties>
</file>