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1/Q3/Press Release/"/>
    </mc:Choice>
  </mc:AlternateContent>
  <xr:revisionPtr revIDLastSave="0" documentId="8_{9B5D0D08-D6B3-448F-8490-6EC3EDAC136D}" xr6:coauthVersionLast="46" xr6:coauthVersionMax="47" xr10:uidLastSave="{00000000-0000-0000-0000-000000000000}"/>
  <bookViews>
    <workbookView xWindow="-110" yWindow="-110" windowWidth="38620" windowHeight="21220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G26" i="6"/>
  <c r="F26" i="6"/>
  <c r="E26" i="6"/>
  <c r="D26" i="6"/>
  <c r="C26" i="6"/>
  <c r="H51" i="6"/>
  <c r="G51" i="6"/>
  <c r="F51" i="6"/>
  <c r="E51" i="6"/>
  <c r="D51" i="6"/>
  <c r="C51" i="6"/>
  <c r="G50" i="6"/>
  <c r="F50" i="6"/>
  <c r="E50" i="6"/>
  <c r="D50" i="6"/>
  <c r="H45" i="6"/>
  <c r="G45" i="6"/>
  <c r="F45" i="6"/>
  <c r="E45" i="6"/>
  <c r="D45" i="6"/>
  <c r="H44" i="6"/>
  <c r="G44" i="6"/>
  <c r="F44" i="6"/>
  <c r="E44" i="6"/>
  <c r="D44" i="6"/>
  <c r="C44" i="6"/>
  <c r="H43" i="6"/>
  <c r="G43" i="6"/>
  <c r="F43" i="6"/>
  <c r="E43" i="6"/>
  <c r="D43" i="6"/>
  <c r="C43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E28" i="6"/>
  <c r="D28" i="6"/>
  <c r="C28" i="6"/>
  <c r="H27" i="6"/>
  <c r="G27" i="6"/>
  <c r="F27" i="6"/>
  <c r="E27" i="6"/>
  <c r="D27" i="6"/>
  <c r="C27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G9" i="6"/>
  <c r="F9" i="6"/>
  <c r="E9" i="6"/>
  <c r="D9" i="6"/>
  <c r="C9" i="6"/>
  <c r="H8" i="6"/>
  <c r="G8" i="6"/>
  <c r="F8" i="6"/>
  <c r="E8" i="6"/>
  <c r="D8" i="6"/>
  <c r="C8" i="6"/>
  <c r="H7" i="6"/>
  <c r="G7" i="6"/>
  <c r="F7" i="6"/>
  <c r="E7" i="6"/>
  <c r="D7" i="6"/>
  <c r="C7" i="6"/>
  <c r="H6" i="6"/>
  <c r="G6" i="6"/>
  <c r="F6" i="6"/>
  <c r="E6" i="6"/>
  <c r="D6" i="6"/>
  <c r="C6" i="6"/>
  <c r="B3" i="5"/>
  <c r="B3" i="4"/>
  <c r="B3" i="3"/>
  <c r="C11" i="1"/>
  <c r="D18" i="6" l="1"/>
  <c r="F19" i="6"/>
  <c r="H25" i="6"/>
  <c r="D25" i="6"/>
  <c r="C25" i="6"/>
  <c r="E25" i="6"/>
  <c r="C17" i="6"/>
  <c r="E18" i="6"/>
  <c r="G19" i="6"/>
  <c r="H19" i="6"/>
  <c r="D17" i="6"/>
  <c r="F18" i="6"/>
  <c r="F11" i="6"/>
  <c r="F35" i="6" s="1"/>
  <c r="C18" i="6"/>
  <c r="E19" i="6"/>
  <c r="G11" i="6"/>
  <c r="G35" i="6" s="1"/>
  <c r="E17" i="6"/>
  <c r="G18" i="6"/>
  <c r="C11" i="6"/>
  <c r="C35" i="6" s="1"/>
  <c r="E11" i="6"/>
  <c r="E35" i="6" s="1"/>
  <c r="H18" i="6"/>
  <c r="H11" i="6"/>
  <c r="H35" i="6" s="1"/>
  <c r="G17" i="6"/>
  <c r="C19" i="6"/>
  <c r="F17" i="6"/>
  <c r="H17" i="6"/>
  <c r="D19" i="6"/>
  <c r="D11" i="6"/>
  <c r="D16" i="6" s="1"/>
  <c r="D23" i="6" s="1"/>
  <c r="F25" i="6"/>
  <c r="G25" i="6"/>
  <c r="D30" i="6" l="1"/>
  <c r="E16" i="6"/>
  <c r="E23" i="6" s="1"/>
  <c r="E30" i="6" s="1"/>
  <c r="E39" i="6" s="1"/>
  <c r="E46" i="6" s="1"/>
  <c r="E52" i="6" s="1"/>
  <c r="G16" i="6"/>
  <c r="G23" i="6" s="1"/>
  <c r="G30" i="6" s="1"/>
  <c r="G39" i="6" s="1"/>
  <c r="G46" i="6" s="1"/>
  <c r="G52" i="6" s="1"/>
  <c r="D35" i="6"/>
  <c r="C16" i="6"/>
  <c r="C23" i="6" s="1"/>
  <c r="C30" i="6" s="1"/>
  <c r="C39" i="6" s="1"/>
  <c r="C46" i="6" s="1"/>
  <c r="C52" i="6" s="1"/>
  <c r="H16" i="6"/>
  <c r="H23" i="6" s="1"/>
  <c r="H30" i="6" s="1"/>
  <c r="H39" i="6" s="1"/>
  <c r="H46" i="6" s="1"/>
  <c r="H52" i="6" s="1"/>
  <c r="F16" i="6"/>
  <c r="F23" i="6" s="1"/>
  <c r="F30" i="6" s="1"/>
  <c r="F39" i="6" s="1"/>
  <c r="F46" i="6" s="1"/>
  <c r="F52" i="6" s="1"/>
  <c r="D39" i="6" l="1"/>
  <c r="D46" i="6" s="1"/>
  <c r="D52" i="6" s="1"/>
</calcChain>
</file>

<file path=xl/sharedStrings.xml><?xml version="1.0" encoding="utf-8"?>
<sst xmlns="http://schemas.openxmlformats.org/spreadsheetml/2006/main" count="278" uniqueCount="162">
  <si>
    <t>Key figures</t>
  </si>
  <si>
    <t>Third quarter 2021 results</t>
  </si>
  <si>
    <t>(€ in millions, unless stated otherwise)</t>
  </si>
  <si>
    <t>Q3 '21</t>
  </si>
  <si>
    <t>Q3 '20</t>
  </si>
  <si>
    <t>y.o.y. change</t>
  </si>
  <si>
    <t>YTD '21</t>
  </si>
  <si>
    <t>YTD '20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</si>
  <si>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</si>
  <si>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</si>
  <si>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</si>
  <si>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</si>
  <si>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</si>
  <si>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</si>
  <si>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</si>
  <si>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Operating result (EBIT)</t>
  </si>
  <si>
    <t>Operating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</si>
  <si>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</si>
  <si>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</si>
  <si>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</si>
  <si>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</si>
  <si>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</si>
  <si>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</si>
  <si>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(€ in millions)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</si>
  <si>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</si>
  <si>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</si>
  <si>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</si>
  <si>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</si>
  <si>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</si>
  <si>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</si>
  <si>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</si>
  <si>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</si>
  <si>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</si>
  <si>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</si>
  <si>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</si>
  <si>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Operating expenses</t>
  </si>
  <si>
    <t>Deferred revenue</t>
  </si>
  <si>
    <t>30 Sep '21</t>
  </si>
  <si>
    <t>31 Dec '20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</si>
  <si>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</si>
  <si>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</si>
  <si>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</si>
  <si>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</si>
  <si>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</si>
  <si>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</si>
  <si>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property, plant and equipment</t>
  </si>
  <si>
    <t>Consolidated condensed statement of income</t>
  </si>
  <si>
    <t>(€ in thousands)</t>
  </si>
  <si>
    <t>Q2 '20</t>
  </si>
  <si>
    <t>Q4 '20</t>
  </si>
  <si>
    <t>Q1 '21</t>
  </si>
  <si>
    <t>Q2 '21</t>
  </si>
  <si>
    <t>Cost of sales</t>
  </si>
  <si>
    <t>Total operating expenses</t>
  </si>
  <si>
    <t>EBIT margin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</si>
  <si>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</si>
  <si>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</si>
  <si>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</si>
  <si>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</si>
  <si>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</si>
  <si>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</si>
  <si>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</si>
  <si>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</si>
  <si>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</si>
  <si>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</si>
  <si>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</si>
  <si>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31-Mar-20</t>
  </si>
  <si>
    <t>30-Jun-20</t>
  </si>
  <si>
    <t>30-Sep-20</t>
  </si>
  <si>
    <t>31-Dec-20</t>
  </si>
  <si>
    <t>31-Mar-21</t>
  </si>
  <si>
    <t>30-Jun-21</t>
  </si>
  <si>
    <t>30-Sep-21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</si>
  <si>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</si>
  <si>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</si>
  <si>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</si>
  <si>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</si>
  <si>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</si>
  <si>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</si>
  <si>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</si>
  <si>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</si>
  <si>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</si>
  <si>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</si>
  <si>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</si>
  <si>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</si>
  <si>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</si>
  <si>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</si>
  <si>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</si>
  <si>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</si>
  <si>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</si>
  <si>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</si>
  <si>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</si>
  <si>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</si>
  <si>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</si>
  <si>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</si>
  <si>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</si>
  <si>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</si>
  <si>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</si>
  <si>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</si>
  <si>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</si>
  <si>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</si>
  <si>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</si>
  <si>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</si>
  <si>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</si>
  <si>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</si>
  <si>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</si>
  <si>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</si>
  <si>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</si>
  <si>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</si>
  <si>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</si>
  <si>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Financial losses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</si>
  <si>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</si>
  <si>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</si>
  <si>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</si>
  <si>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</si>
  <si>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</si>
  <si>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</si>
  <si>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</si>
  <si>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</si>
  <si>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</si>
  <si>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</si>
  <si>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</si>
  <si>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Investments in intangible assets</t>
  </si>
  <si>
    <t>Dividends received</t>
  </si>
  <si>
    <t>(Increase)/decrease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</si>
  <si>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</si>
  <si>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</si>
  <si>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</si>
  <si>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</si>
  <si>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</si>
  <si>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</si>
  <si>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</si>
  <si>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</si>
  <si>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</si>
  <si>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</si>
  <si>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</si>
  <si>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</si>
  <si>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</si>
  <si>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</si>
  <si>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</si>
  <si>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</si>
  <si>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</si>
  <si>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</si>
  <si>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</si>
  <si>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</si>
  <si>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</si>
  <si>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</si>
  <si>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</si>
  <si>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</si>
  <si>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</si>
  <si>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</si>
  <si>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</si>
  <si>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</si>
  <si>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</si>
  <si>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</si>
  <si>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</si>
  <si>
    <t>Automotive revenue</t>
  </si>
  <si>
    <t>R&amp;D - Geographic data</t>
  </si>
  <si>
    <t>R&amp;D - Application layer</t>
  </si>
  <si>
    <t xml:space="preserve">Sales and marketing </t>
  </si>
  <si>
    <t xml:space="preserve">General and administrative 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</si>
  <si>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Fully attributable to equity holders of the parent.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</si>
</sst>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  <numFmt numFmtId="173" formatCode="_(* #,##0_);_(* \(#,##0\);_(* &quot;-&quot;??_);_(@_)"/>
  </numFmts>
  <fonts count="20" x14ac:knownFonts="1">
    <font>
      <sz val="1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color rgb="FFB6B6B6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name val="Arial"/>
      <family val="2"/>
    </font>
    <font>
      <sz val="20"/>
      <color rgb="FF000000"/>
      <name val="Calibri"/>
      <family val="2"/>
    </font>
    <font>
      <b/>
      <sz val="9"/>
      <color rgb="FF00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/>
      <bottom style="medium">
        <color rgb="FF60ADE0"/>
      </bottom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20">
    <xf numFmtId="0" fontId="0" fillId="0" borderId="0" xfId="0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wrapText="1"/>
    </xf>
    <xf numFmtId="164" fontId="5" fillId="3" borderId="5" xfId="0" applyNumberFormat="1" applyFont="1" applyFill="1" applyBorder="1" applyAlignment="1">
      <alignment horizontal="right" wrapText="1"/>
    </xf>
    <xf numFmtId="164" fontId="5" fillId="2" borderId="5" xfId="0" applyNumberFormat="1" applyFont="1" applyFill="1" applyBorder="1" applyAlignment="1">
      <alignment horizontal="right" wrapText="1"/>
    </xf>
    <xf numFmtId="165" fontId="5" fillId="2" borderId="5" xfId="0" applyNumberFormat="1" applyFont="1" applyFill="1" applyBorder="1" applyAlignment="1">
      <alignment horizontal="right" wrapText="1"/>
    </xf>
    <xf numFmtId="166" fontId="5" fillId="2" borderId="5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164" fontId="5" fillId="3" borderId="3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6" fontId="5" fillId="2" borderId="3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wrapText="1"/>
    </xf>
    <xf numFmtId="166" fontId="6" fillId="3" borderId="4" xfId="0" applyNumberFormat="1" applyFont="1" applyFill="1" applyBorder="1" applyAlignment="1">
      <alignment horizontal="right" wrapText="1"/>
    </xf>
    <xf numFmtId="166" fontId="6" fillId="2" borderId="4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wrapText="1"/>
    </xf>
    <xf numFmtId="164" fontId="5" fillId="3" borderId="6" xfId="0" applyNumberFormat="1" applyFont="1" applyFill="1" applyBorder="1" applyAlignment="1">
      <alignment horizontal="right" wrapText="1"/>
    </xf>
    <xf numFmtId="164" fontId="5" fillId="2" borderId="6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wrapText="1"/>
    </xf>
    <xf numFmtId="166" fontId="6" fillId="3" borderId="1" xfId="0" applyNumberFormat="1" applyFont="1" applyFill="1" applyBorder="1" applyAlignment="1">
      <alignment horizontal="right" wrapText="1"/>
    </xf>
    <xf numFmtId="166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164" fontId="5" fillId="3" borderId="7" xfId="0" applyNumberFormat="1" applyFont="1" applyFill="1" applyBorder="1" applyAlignment="1">
      <alignment horizontal="right" wrapText="1"/>
    </xf>
    <xf numFmtId="164" fontId="5" fillId="2" borderId="7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167" fontId="5" fillId="3" borderId="7" xfId="0" applyNumberFormat="1" applyFont="1" applyFill="1" applyBorder="1" applyAlignment="1">
      <alignment horizontal="right" wrapText="1"/>
    </xf>
    <xf numFmtId="167" fontId="5" fillId="2" borderId="7" xfId="0" applyNumberFormat="1" applyFont="1" applyFill="1" applyBorder="1" applyAlignment="1">
      <alignment horizontal="right" wrapText="1"/>
    </xf>
    <xf numFmtId="165" fontId="5" fillId="2" borderId="7" xfId="0" applyNumberFormat="1" applyFont="1" applyFill="1" applyBorder="1" applyAlignment="1">
      <alignment horizontal="right" wrapText="1"/>
    </xf>
    <xf numFmtId="167" fontId="5" fillId="3" borderId="5" xfId="0" applyNumberFormat="1" applyFont="1" applyFill="1" applyBorder="1" applyAlignment="1">
      <alignment horizontal="right" wrapText="1"/>
    </xf>
    <xf numFmtId="167" fontId="5" fillId="2" borderId="5" xfId="0" applyNumberFormat="1" applyFont="1" applyFill="1" applyBorder="1" applyAlignment="1">
      <alignment horizontal="right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vertical="top" wrapText="1"/>
    </xf>
    <xf numFmtId="168" fontId="1" fillId="2" borderId="3" xfId="0" applyNumberFormat="1" applyFont="1" applyFill="1" applyBorder="1" applyAlignment="1">
      <alignment horizontal="right" wrapText="1"/>
    </xf>
    <xf numFmtId="167" fontId="1" fillId="3" borderId="0" xfId="0" applyNumberFormat="1" applyFont="1" applyFill="1" applyAlignment="1">
      <alignment wrapText="1"/>
    </xf>
    <xf numFmtId="167" fontId="1" fillId="3" borderId="4" xfId="0" applyNumberFormat="1" applyFont="1" applyFill="1" applyBorder="1" applyAlignment="1">
      <alignment wrapText="1"/>
    </xf>
    <xf numFmtId="165" fontId="5" fillId="2" borderId="6" xfId="0" applyNumberFormat="1" applyFont="1" applyFill="1" applyBorder="1" applyAlignment="1">
      <alignment horizontal="right" wrapText="1"/>
    </xf>
    <xf numFmtId="166" fontId="5" fillId="2" borderId="6" xfId="0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8" fontId="7" fillId="0" borderId="4" xfId="0" applyNumberFormat="1" applyFont="1" applyBorder="1" applyAlignment="1">
      <alignment vertical="center" wrapText="1"/>
    </xf>
    <xf numFmtId="169" fontId="5" fillId="3" borderId="2" xfId="0" applyNumberFormat="1" applyFont="1" applyFill="1" applyBorder="1" applyAlignment="1">
      <alignment horizontal="right" vertical="top" wrapText="1"/>
    </xf>
    <xf numFmtId="169" fontId="5" fillId="2" borderId="2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vertical="top" wrapText="1"/>
    </xf>
    <xf numFmtId="167" fontId="1" fillId="2" borderId="0" xfId="0" applyNumberFormat="1" applyFont="1" applyFill="1" applyAlignment="1">
      <alignment horizontal="right" wrapText="1"/>
    </xf>
    <xf numFmtId="0" fontId="5" fillId="0" borderId="1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1" fillId="0" borderId="3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170" fontId="1" fillId="2" borderId="3" xfId="0" applyNumberFormat="1" applyFont="1" applyFill="1" applyBorder="1" applyAlignment="1">
      <alignment horizontal="right" wrapText="1"/>
    </xf>
    <xf numFmtId="170" fontId="1" fillId="3" borderId="3" xfId="0" applyNumberFormat="1" applyFont="1" applyFill="1" applyBorder="1" applyAlignment="1">
      <alignment horizontal="right" wrapText="1"/>
    </xf>
    <xf numFmtId="170" fontId="1" fillId="4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70" fontId="1" fillId="2" borderId="12" xfId="0" applyNumberFormat="1" applyFont="1" applyFill="1" applyBorder="1" applyAlignment="1">
      <alignment horizontal="right" wrapText="1"/>
    </xf>
    <xf numFmtId="170" fontId="1" fillId="3" borderId="12" xfId="0" applyNumberFormat="1" applyFont="1" applyFill="1" applyBorder="1" applyAlignment="1">
      <alignment horizontal="right" wrapText="1"/>
    </xf>
    <xf numFmtId="170" fontId="1" fillId="4" borderId="12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wrapText="1"/>
    </xf>
    <xf numFmtId="170" fontId="5" fillId="2" borderId="13" xfId="0" applyNumberFormat="1" applyFont="1" applyFill="1" applyBorder="1" applyAlignment="1">
      <alignment horizontal="right" wrapText="1"/>
    </xf>
    <xf numFmtId="170" fontId="5" fillId="3" borderId="13" xfId="0" applyNumberFormat="1" applyFont="1" applyFill="1" applyBorder="1" applyAlignment="1">
      <alignment horizontal="right" wrapText="1"/>
    </xf>
    <xf numFmtId="170" fontId="5" fillId="4" borderId="13" xfId="0" applyNumberFormat="1" applyFont="1" applyFill="1" applyBorder="1" applyAlignment="1">
      <alignment horizontal="right" wrapText="1"/>
    </xf>
    <xf numFmtId="170" fontId="1" fillId="3" borderId="1" xfId="0" applyNumberFormat="1" applyFont="1" applyFill="1" applyBorder="1" applyAlignment="1">
      <alignment horizontal="right" wrapText="1"/>
    </xf>
    <xf numFmtId="170" fontId="1" fillId="4" borderId="1" xfId="0" applyNumberFormat="1" applyFont="1" applyFill="1" applyBorder="1" applyAlignment="1">
      <alignment horizontal="right" wrapText="1"/>
    </xf>
    <xf numFmtId="170" fontId="5" fillId="3" borderId="3" xfId="0" applyNumberFormat="1" applyFont="1" applyFill="1" applyBorder="1" applyAlignment="1">
      <alignment horizontal="right" wrapText="1"/>
    </xf>
    <xf numFmtId="170" fontId="1" fillId="2" borderId="4" xfId="0" applyNumberFormat="1" applyFont="1" applyFill="1" applyBorder="1" applyAlignment="1">
      <alignment horizontal="right" wrapText="1"/>
    </xf>
    <xf numFmtId="170" fontId="1" fillId="3" borderId="4" xfId="0" applyNumberFormat="1" applyFont="1" applyFill="1" applyBorder="1" applyAlignment="1">
      <alignment horizontal="right" wrapText="1"/>
    </xf>
    <xf numFmtId="170" fontId="1" fillId="4" borderId="4" xfId="0" applyNumberFormat="1" applyFont="1" applyFill="1" applyBorder="1" applyAlignment="1">
      <alignment horizontal="right" wrapText="1"/>
    </xf>
    <xf numFmtId="170" fontId="5" fillId="2" borderId="6" xfId="0" applyNumberFormat="1" applyFont="1" applyFill="1" applyBorder="1" applyAlignment="1">
      <alignment horizontal="right" wrapText="1"/>
    </xf>
    <xf numFmtId="170" fontId="5" fillId="3" borderId="6" xfId="0" applyNumberFormat="1" applyFont="1" applyFill="1" applyBorder="1" applyAlignment="1">
      <alignment horizontal="right" wrapText="1"/>
    </xf>
    <xf numFmtId="170" fontId="5" fillId="4" borderId="6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wrapText="1"/>
    </xf>
    <xf numFmtId="165" fontId="6" fillId="3" borderId="4" xfId="0" applyNumberFormat="1" applyFont="1" applyFill="1" applyBorder="1" applyAlignment="1">
      <alignment horizontal="right" wrapText="1"/>
    </xf>
    <xf numFmtId="165" fontId="6" fillId="4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3" borderId="0" xfId="0" applyNumberFormat="1" applyFont="1" applyFill="1" applyAlignment="1">
      <alignment horizontal="right" wrapText="1"/>
    </xf>
    <xf numFmtId="170" fontId="1" fillId="4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166" fontId="6" fillId="2" borderId="0" xfId="0" applyNumberFormat="1" applyFont="1" applyFill="1" applyAlignment="1">
      <alignment horizontal="right" wrapText="1"/>
    </xf>
    <xf numFmtId="165" fontId="6" fillId="3" borderId="0" xfId="0" applyNumberFormat="1" applyFont="1" applyFill="1" applyAlignment="1">
      <alignment horizontal="right" wrapText="1"/>
    </xf>
    <xf numFmtId="165" fontId="6" fillId="4" borderId="0" xfId="0" applyNumberFormat="1" applyFont="1" applyFill="1" applyAlignment="1">
      <alignment horizontal="right" wrapText="1"/>
    </xf>
    <xf numFmtId="0" fontId="1" fillId="2" borderId="14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wrapText="1"/>
    </xf>
    <xf numFmtId="171" fontId="1" fillId="0" borderId="4" xfId="0" applyNumberFormat="1" applyFont="1" applyBorder="1" applyAlignment="1">
      <alignment wrapText="1"/>
    </xf>
    <xf numFmtId="171" fontId="5" fillId="0" borderId="6" xfId="0" applyNumberFormat="1" applyFont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70" fontId="1" fillId="0" borderId="6" xfId="0" applyNumberFormat="1" applyFont="1" applyBorder="1" applyAlignment="1">
      <alignment horizontal="right" wrapText="1"/>
    </xf>
    <xf numFmtId="170" fontId="1" fillId="3" borderId="6" xfId="0" applyNumberFormat="1" applyFont="1" applyFill="1" applyBorder="1" applyAlignment="1">
      <alignment horizontal="right" wrapText="1"/>
    </xf>
    <xf numFmtId="170" fontId="1" fillId="4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70" fontId="1" fillId="0" borderId="1" xfId="0" applyNumberFormat="1" applyFont="1" applyBorder="1" applyAlignment="1">
      <alignment horizontal="right" wrapText="1"/>
    </xf>
    <xf numFmtId="172" fontId="1" fillId="0" borderId="6" xfId="0" applyNumberFormat="1" applyFont="1" applyBorder="1" applyAlignment="1">
      <alignment horizontal="right" wrapText="1"/>
    </xf>
    <xf numFmtId="172" fontId="1" fillId="3" borderId="6" xfId="0" applyNumberFormat="1" applyFont="1" applyFill="1" applyBorder="1" applyAlignment="1">
      <alignment horizontal="right" wrapText="1"/>
    </xf>
    <xf numFmtId="172" fontId="1" fillId="4" borderId="6" xfId="0" applyNumberFormat="1" applyFont="1" applyFill="1" applyBorder="1" applyAlignment="1">
      <alignment horizontal="right" wrapText="1"/>
    </xf>
    <xf numFmtId="172" fontId="1" fillId="0" borderId="1" xfId="0" applyNumberFormat="1" applyFont="1" applyBorder="1" applyAlignment="1">
      <alignment horizontal="right" wrapText="1"/>
    </xf>
    <xf numFmtId="172" fontId="1" fillId="3" borderId="1" xfId="0" applyNumberFormat="1" applyFont="1" applyFill="1" applyBorder="1" applyAlignment="1">
      <alignment horizontal="right" wrapText="1"/>
    </xf>
    <xf numFmtId="172" fontId="1" fillId="4" borderId="1" xfId="0" applyNumberFormat="1" applyFont="1" applyFill="1" applyBorder="1" applyAlignment="1">
      <alignment horizontal="right" wrapText="1"/>
    </xf>
    <xf numFmtId="170" fontId="1" fillId="3" borderId="11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170" fontId="5" fillId="3" borderId="17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169" fontId="5" fillId="2" borderId="10" xfId="0" applyNumberFormat="1" applyFont="1" applyFill="1" applyBorder="1" applyAlignment="1">
      <alignment horizontal="right" vertical="top" wrapText="1"/>
    </xf>
    <xf numFmtId="169" fontId="5" fillId="3" borderId="10" xfId="0" applyNumberFormat="1" applyFont="1" applyFill="1" applyBorder="1" applyAlignment="1">
      <alignment horizontal="right" vertical="top" wrapText="1"/>
    </xf>
    <xf numFmtId="170" fontId="5" fillId="3" borderId="15" xfId="0" applyNumberFormat="1" applyFont="1" applyFill="1" applyBorder="1" applyAlignment="1">
      <alignment horizontal="right" wrapText="1"/>
    </xf>
    <xf numFmtId="170" fontId="5" fillId="3" borderId="0" xfId="0" applyNumberFormat="1" applyFont="1" applyFill="1" applyAlignment="1">
      <alignment horizontal="right" wrapText="1"/>
    </xf>
    <xf numFmtId="170" fontId="1" fillId="3" borderId="16" xfId="0" applyNumberFormat="1" applyFont="1" applyFill="1" applyBorder="1" applyAlignment="1">
      <alignment horizontal="right" vertical="top" wrapText="1"/>
    </xf>
    <xf numFmtId="170" fontId="5" fillId="3" borderId="18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vertical="top" wrapText="1"/>
    </xf>
    <xf numFmtId="0" fontId="1" fillId="3" borderId="14" xfId="0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5" fillId="5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right" vertical="top" wrapText="1"/>
    </xf>
    <xf numFmtId="170" fontId="1" fillId="5" borderId="14" xfId="0" applyNumberFormat="1" applyFont="1" applyFill="1" applyBorder="1" applyAlignment="1">
      <alignment horizontal="right" wrapText="1"/>
    </xf>
    <xf numFmtId="170" fontId="1" fillId="6" borderId="14" xfId="0" applyNumberFormat="1" applyFont="1" applyFill="1" applyBorder="1" applyAlignment="1">
      <alignment horizontal="right" wrapText="1"/>
    </xf>
    <xf numFmtId="170" fontId="1" fillId="3" borderId="15" xfId="0" applyNumberFormat="1" applyFont="1" applyFill="1" applyBorder="1" applyAlignment="1">
      <alignment horizontal="right" wrapText="1"/>
    </xf>
    <xf numFmtId="170" fontId="1" fillId="5" borderId="15" xfId="0" applyNumberFormat="1" applyFont="1" applyFill="1" applyBorder="1" applyAlignment="1">
      <alignment horizontal="right" wrapText="1"/>
    </xf>
    <xf numFmtId="170" fontId="1" fillId="6" borderId="15" xfId="0" applyNumberFormat="1" applyFont="1" applyFill="1" applyBorder="1" applyAlignment="1">
      <alignment horizontal="right" wrapText="1"/>
    </xf>
    <xf numFmtId="170" fontId="1" fillId="5" borderId="0" xfId="0" applyNumberFormat="1" applyFont="1" applyFill="1" applyAlignment="1">
      <alignment horizontal="right" wrapText="1"/>
    </xf>
    <xf numFmtId="170" fontId="1" fillId="6" borderId="0" xfId="0" applyNumberFormat="1" applyFont="1" applyFill="1" applyAlignment="1">
      <alignment horizontal="right" wrapText="1"/>
    </xf>
    <xf numFmtId="170" fontId="1" fillId="5" borderId="4" xfId="0" applyNumberFormat="1" applyFont="1" applyFill="1" applyBorder="1" applyAlignment="1">
      <alignment horizontal="right" wrapText="1"/>
    </xf>
    <xf numFmtId="170" fontId="1" fillId="6" borderId="4" xfId="0" applyNumberFormat="1" applyFont="1" applyFill="1" applyBorder="1" applyAlignment="1">
      <alignment horizontal="right" wrapText="1"/>
    </xf>
    <xf numFmtId="170" fontId="5" fillId="2" borderId="5" xfId="0" applyNumberFormat="1" applyFont="1" applyFill="1" applyBorder="1" applyAlignment="1">
      <alignment horizontal="right" wrapText="1"/>
    </xf>
    <xf numFmtId="170" fontId="5" fillId="3" borderId="5" xfId="0" applyNumberFormat="1" applyFont="1" applyFill="1" applyBorder="1" applyAlignment="1">
      <alignment horizontal="right" wrapText="1"/>
    </xf>
    <xf numFmtId="170" fontId="5" fillId="5" borderId="5" xfId="0" applyNumberFormat="1" applyFont="1" applyFill="1" applyBorder="1" applyAlignment="1">
      <alignment horizontal="right" wrapText="1"/>
    </xf>
    <xf numFmtId="170" fontId="5" fillId="6" borderId="5" xfId="0" applyNumberFormat="1" applyFont="1" applyFill="1" applyBorder="1" applyAlignment="1">
      <alignment horizontal="right" wrapText="1"/>
    </xf>
    <xf numFmtId="170" fontId="1" fillId="3" borderId="0" xfId="0" applyNumberFormat="1" applyFont="1" applyFill="1" applyAlignment="1">
      <alignment wrapText="1"/>
    </xf>
    <xf numFmtId="170" fontId="5" fillId="3" borderId="19" xfId="0" applyNumberFormat="1" applyFont="1" applyFill="1" applyBorder="1" applyAlignment="1">
      <alignment horizontal="right" wrapText="1"/>
    </xf>
    <xf numFmtId="170" fontId="1" fillId="5" borderId="19" xfId="0" applyNumberFormat="1" applyFont="1" applyFill="1" applyBorder="1" applyAlignment="1">
      <alignment horizontal="right" wrapText="1"/>
    </xf>
    <xf numFmtId="170" fontId="1" fillId="6" borderId="19" xfId="0" applyNumberFormat="1" applyFont="1" applyFill="1" applyBorder="1" applyAlignment="1">
      <alignment horizontal="right" wrapText="1"/>
    </xf>
    <xf numFmtId="170" fontId="1" fillId="3" borderId="20" xfId="0" applyNumberFormat="1" applyFont="1" applyFill="1" applyBorder="1" applyAlignment="1">
      <alignment horizontal="right" wrapText="1"/>
    </xf>
    <xf numFmtId="170" fontId="1" fillId="5" borderId="20" xfId="0" applyNumberFormat="1" applyFont="1" applyFill="1" applyBorder="1" applyAlignment="1">
      <alignment horizontal="right" wrapText="1"/>
    </xf>
    <xf numFmtId="170" fontId="1" fillId="6" borderId="20" xfId="0" applyNumberFormat="1" applyFont="1" applyFill="1" applyBorder="1" applyAlignment="1">
      <alignment horizontal="right" wrapText="1"/>
    </xf>
    <xf numFmtId="170" fontId="5" fillId="5" borderId="6" xfId="0" applyNumberFormat="1" applyFont="1" applyFill="1" applyBorder="1" applyAlignment="1">
      <alignment horizontal="right" wrapText="1"/>
    </xf>
    <xf numFmtId="170" fontId="5" fillId="6" borderId="6" xfId="0" applyNumberFormat="1" applyFont="1" applyFill="1" applyBorder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170" fontId="5" fillId="3" borderId="21" xfId="0" applyNumberFormat="1" applyFont="1" applyFill="1" applyBorder="1" applyAlignment="1">
      <alignment horizontal="right" wrapText="1"/>
    </xf>
    <xf numFmtId="170" fontId="5" fillId="3" borderId="14" xfId="0" applyNumberFormat="1" applyFont="1" applyFill="1" applyBorder="1" applyAlignment="1">
      <alignment horizontal="right" wrapText="1"/>
    </xf>
    <xf numFmtId="170" fontId="5" fillId="3" borderId="21" xfId="0" applyNumberFormat="1" applyFont="1" applyFill="1" applyBorder="1" applyAlignment="1">
      <alignment wrapText="1"/>
    </xf>
    <xf numFmtId="0" fontId="5" fillId="3" borderId="14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0" fillId="7" borderId="0" xfId="0" applyFill="1"/>
    <xf numFmtId="0" fontId="1" fillId="7" borderId="0" xfId="0" applyFont="1" applyFill="1" applyAlignment="1">
      <alignment wrapText="1"/>
    </xf>
    <xf numFmtId="0" fontId="2" fillId="7" borderId="0" xfId="0" applyFont="1" applyFill="1" applyAlignment="1">
      <alignment horizontal="left" wrapText="1"/>
    </xf>
    <xf numFmtId="0" fontId="17" fillId="7" borderId="0" xfId="0" applyFont="1" applyFill="1" applyAlignment="1">
      <alignment vertical="top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167" fontId="1" fillId="3" borderId="0" xfId="0" applyNumberFormat="1" applyFont="1" applyFill="1" applyAlignment="1">
      <alignment horizontal="right" wrapText="1"/>
    </xf>
    <xf numFmtId="170" fontId="5" fillId="2" borderId="0" xfId="0" applyNumberFormat="1" applyFont="1" applyFill="1" applyAlignment="1">
      <alignment horizontal="right" wrapText="1"/>
    </xf>
    <xf numFmtId="170" fontId="5" fillId="4" borderId="0" xfId="0" applyNumberFormat="1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1" fillId="7" borderId="4" xfId="0" applyFont="1" applyFill="1" applyBorder="1" applyAlignment="1">
      <alignment horizontal="right" wrapText="1"/>
    </xf>
    <xf numFmtId="0" fontId="9" fillId="2" borderId="0" xfId="0" applyFont="1" applyFill="1" applyAlignment="1">
      <alignment vertical="top" wrapText="1"/>
    </xf>
    <xf numFmtId="0" fontId="18" fillId="0" borderId="5" xfId="0" applyFont="1" applyBorder="1" applyAlignment="1">
      <alignment wrapText="1"/>
    </xf>
    <xf numFmtId="170" fontId="5" fillId="0" borderId="5" xfId="0" applyNumberFormat="1" applyFont="1" applyBorder="1" applyAlignment="1">
      <alignment horizontal="right" wrapText="1"/>
    </xf>
    <xf numFmtId="0" fontId="4" fillId="7" borderId="0" xfId="0" applyFont="1" applyFill="1" applyAlignment="1">
      <alignment horizontal="left" wrapText="1"/>
    </xf>
    <xf numFmtId="0" fontId="1" fillId="7" borderId="0" xfId="0" applyFont="1" applyFill="1" applyAlignment="1">
      <alignment vertical="top" wrapText="1"/>
    </xf>
    <xf numFmtId="0" fontId="1" fillId="7" borderId="0" xfId="0" applyFont="1" applyFill="1" applyAlignment="1">
      <alignment horizontal="left" wrapText="1"/>
    </xf>
    <xf numFmtId="170" fontId="1" fillId="7" borderId="0" xfId="0" applyNumberFormat="1" applyFont="1" applyFill="1" applyAlignment="1">
      <alignment horizontal="right" wrapText="1"/>
    </xf>
    <xf numFmtId="0" fontId="1" fillId="7" borderId="14" xfId="0" applyFont="1" applyFill="1" applyBorder="1" applyAlignment="1">
      <alignment horizontal="left" wrapText="1"/>
    </xf>
    <xf numFmtId="170" fontId="1" fillId="7" borderId="14" xfId="0" applyNumberFormat="1" applyFont="1" applyFill="1" applyBorder="1" applyAlignment="1">
      <alignment horizontal="right" wrapText="1"/>
    </xf>
    <xf numFmtId="0" fontId="5" fillId="7" borderId="15" xfId="0" applyFont="1" applyFill="1" applyBorder="1" applyAlignment="1">
      <alignment wrapText="1"/>
    </xf>
    <xf numFmtId="170" fontId="5" fillId="7" borderId="15" xfId="0" applyNumberFormat="1" applyFont="1" applyFill="1" applyBorder="1" applyAlignment="1">
      <alignment horizontal="right" wrapText="1"/>
    </xf>
    <xf numFmtId="0" fontId="5" fillId="7" borderId="15" xfId="0" applyFont="1" applyFill="1" applyBorder="1" applyAlignment="1">
      <alignment horizontal="left" wrapText="1"/>
    </xf>
    <xf numFmtId="0" fontId="1" fillId="7" borderId="14" xfId="0" applyFont="1" applyFill="1" applyBorder="1" applyAlignment="1">
      <alignment horizontal="right" wrapText="1"/>
    </xf>
    <xf numFmtId="0" fontId="5" fillId="7" borderId="17" xfId="0" applyFont="1" applyFill="1" applyBorder="1" applyAlignment="1">
      <alignment horizontal="left" wrapText="1"/>
    </xf>
    <xf numFmtId="170" fontId="5" fillId="7" borderId="17" xfId="0" applyNumberFormat="1" applyFont="1" applyFill="1" applyBorder="1" applyAlignment="1">
      <alignment horizontal="right" wrapText="1"/>
    </xf>
    <xf numFmtId="0" fontId="5" fillId="7" borderId="11" xfId="0" applyFont="1" applyFill="1" applyBorder="1" applyAlignment="1">
      <alignment horizontal="left" wrapText="1"/>
    </xf>
    <xf numFmtId="0" fontId="5" fillId="7" borderId="11" xfId="0" applyFont="1" applyFill="1" applyBorder="1" applyAlignment="1">
      <alignment horizontal="right" wrapText="1"/>
    </xf>
    <xf numFmtId="0" fontId="5" fillId="7" borderId="0" xfId="0" applyFont="1" applyFill="1" applyAlignment="1">
      <alignment horizontal="left" wrapText="1"/>
    </xf>
    <xf numFmtId="170" fontId="5" fillId="7" borderId="0" xfId="0" applyNumberFormat="1" applyFont="1" applyFill="1" applyAlignment="1">
      <alignment horizontal="right" wrapText="1"/>
    </xf>
    <xf numFmtId="0" fontId="5" fillId="7" borderId="17" xfId="0" applyFont="1" applyFill="1" applyBorder="1" applyAlignment="1">
      <alignment wrapText="1"/>
    </xf>
    <xf numFmtId="0" fontId="1" fillId="7" borderId="11" xfId="0" applyFont="1" applyFill="1" applyBorder="1" applyAlignment="1">
      <alignment horizontal="right" wrapText="1"/>
    </xf>
    <xf numFmtId="0" fontId="1" fillId="7" borderId="11" xfId="0" applyFont="1" applyFill="1" applyBorder="1" applyAlignment="1">
      <alignment wrapText="1"/>
    </xf>
    <xf numFmtId="0" fontId="7" fillId="7" borderId="11" xfId="0" applyFont="1" applyFill="1" applyBorder="1" applyAlignment="1">
      <alignment wrapText="1"/>
    </xf>
    <xf numFmtId="0" fontId="10" fillId="7" borderId="0" xfId="0" applyFont="1" applyFill="1" applyAlignment="1">
      <alignment wrapText="1"/>
    </xf>
    <xf numFmtId="0" fontId="11" fillId="7" borderId="16" xfId="0" applyFont="1" applyFill="1" applyBorder="1" applyAlignment="1">
      <alignment wrapText="1"/>
    </xf>
    <xf numFmtId="170" fontId="7" fillId="7" borderId="11" xfId="0" applyNumberFormat="1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170" fontId="7" fillId="7" borderId="0" xfId="0" applyNumberFormat="1" applyFont="1" applyFill="1" applyAlignment="1">
      <alignment wrapText="1"/>
    </xf>
    <xf numFmtId="0" fontId="7" fillId="7" borderId="16" xfId="0" applyFont="1" applyFill="1" applyBorder="1" applyAlignment="1">
      <alignment wrapText="1"/>
    </xf>
    <xf numFmtId="170" fontId="7" fillId="7" borderId="16" xfId="0" applyNumberFormat="1" applyFont="1" applyFill="1" applyBorder="1" applyAlignment="1">
      <alignment wrapText="1"/>
    </xf>
    <xf numFmtId="0" fontId="11" fillId="7" borderId="18" xfId="0" applyFont="1" applyFill="1" applyBorder="1" applyAlignment="1">
      <alignment wrapText="1"/>
    </xf>
    <xf numFmtId="170" fontId="11" fillId="7" borderId="18" xfId="0" applyNumberFormat="1" applyFont="1" applyFill="1" applyBorder="1" applyAlignment="1">
      <alignment wrapText="1"/>
    </xf>
    <xf numFmtId="0" fontId="7" fillId="7" borderId="14" xfId="0" applyFont="1" applyFill="1" applyBorder="1" applyAlignment="1">
      <alignment wrapText="1"/>
    </xf>
    <xf numFmtId="170" fontId="7" fillId="7" borderId="14" xfId="0" applyNumberFormat="1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70" fontId="11" fillId="7" borderId="15" xfId="0" applyNumberFormat="1" applyFont="1" applyFill="1" applyBorder="1" applyAlignment="1">
      <alignment wrapText="1"/>
    </xf>
    <xf numFmtId="0" fontId="11" fillId="7" borderId="17" xfId="0" applyFont="1" applyFill="1" applyBorder="1" applyAlignment="1">
      <alignment wrapText="1"/>
    </xf>
    <xf numFmtId="170" fontId="7" fillId="7" borderId="17" xfId="0" applyNumberFormat="1" applyFont="1" applyFill="1" applyBorder="1" applyAlignment="1">
      <alignment wrapText="1"/>
    </xf>
    <xf numFmtId="170" fontId="11" fillId="7" borderId="17" xfId="0" applyNumberFormat="1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5" fillId="7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 indent="2"/>
    </xf>
    <xf numFmtId="0" fontId="1" fillId="7" borderId="2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right" vertical="top" wrapText="1"/>
    </xf>
    <xf numFmtId="0" fontId="1" fillId="7" borderId="15" xfId="0" applyFont="1" applyFill="1" applyBorder="1" applyAlignment="1">
      <alignment horizontal="left" wrapText="1"/>
    </xf>
    <xf numFmtId="170" fontId="1" fillId="7" borderId="15" xfId="0" applyNumberFormat="1" applyFont="1" applyFill="1" applyBorder="1" applyAlignment="1">
      <alignment horizontal="right" wrapText="1"/>
    </xf>
    <xf numFmtId="0" fontId="1" fillId="7" borderId="0" xfId="0" applyFont="1" applyFill="1" applyAlignment="1">
      <alignment horizontal="left" wrapText="1" indent="2"/>
    </xf>
    <xf numFmtId="170" fontId="1" fillId="7" borderId="4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7" borderId="14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vertical="top" wrapText="1"/>
    </xf>
    <xf numFmtId="0" fontId="10" fillId="7" borderId="0" xfId="0" applyFont="1" applyFill="1" applyAlignment="1">
      <alignment horizontal="left" wrapText="1"/>
    </xf>
    <xf numFmtId="0" fontId="1" fillId="7" borderId="20" xfId="0" applyFont="1" applyFill="1" applyBorder="1" applyAlignment="1">
      <alignment vertical="top" wrapText="1"/>
    </xf>
    <xf numFmtId="170" fontId="11" fillId="7" borderId="19" xfId="0" applyNumberFormat="1" applyFont="1" applyFill="1" applyBorder="1" applyAlignment="1">
      <alignment wrapText="1"/>
    </xf>
    <xf numFmtId="170" fontId="5" fillId="7" borderId="19" xfId="0" applyNumberFormat="1" applyFont="1" applyFill="1" applyBorder="1" applyAlignment="1">
      <alignment horizontal="right" wrapText="1"/>
    </xf>
    <xf numFmtId="170" fontId="7" fillId="7" borderId="20" xfId="0" applyNumberFormat="1" applyFont="1" applyFill="1" applyBorder="1" applyAlignment="1">
      <alignment wrapText="1"/>
    </xf>
    <xf numFmtId="170" fontId="1" fillId="7" borderId="20" xfId="0" applyNumberFormat="1" applyFont="1" applyFill="1" applyBorder="1" applyAlignment="1">
      <alignment horizontal="right" wrapText="1"/>
    </xf>
    <xf numFmtId="170" fontId="5" fillId="7" borderId="6" xfId="0" applyNumberFormat="1" applyFont="1" applyFill="1" applyBorder="1" applyAlignment="1">
      <alignment horizontal="right" wrapText="1"/>
    </xf>
    <xf numFmtId="0" fontId="7" fillId="7" borderId="15" xfId="0" applyFont="1" applyFill="1" applyBorder="1" applyAlignment="1">
      <alignment wrapText="1"/>
    </xf>
    <xf numFmtId="0" fontId="1" fillId="7" borderId="0" xfId="0" applyFont="1" applyFill="1" applyAlignment="1">
      <alignment horizontal="left" wrapText="1" indent="1"/>
    </xf>
    <xf numFmtId="0" fontId="5" fillId="2" borderId="5" xfId="0" applyFont="1" applyFill="1" applyBorder="1" applyAlignment="1">
      <alignment horizontal="left" wrapText="1"/>
    </xf>
    <xf numFmtId="0" fontId="5" fillId="7" borderId="0" xfId="0" applyFont="1" applyFill="1" applyAlignment="1">
      <alignment vertical="top" wrapText="1"/>
    </xf>
    <xf numFmtId="170" fontId="5" fillId="5" borderId="0" xfId="0" applyNumberFormat="1" applyFont="1" applyFill="1" applyAlignment="1">
      <alignment horizontal="right" wrapText="1"/>
    </xf>
    <xf numFmtId="170" fontId="5" fillId="6" borderId="0" xfId="0" applyNumberFormat="1" applyFont="1" applyFill="1" applyAlignment="1">
      <alignment horizontal="right" wrapText="1"/>
    </xf>
    <xf numFmtId="0" fontId="7" fillId="7" borderId="19" xfId="0" applyFont="1" applyFill="1" applyBorder="1" applyAlignment="1">
      <alignment horizontal="left" wrapText="1"/>
    </xf>
    <xf numFmtId="0" fontId="11" fillId="7" borderId="0" xfId="0" applyFont="1" applyFill="1"/>
    <xf numFmtId="9" fontId="1" fillId="7" borderId="20" xfId="1" applyFont="1" applyFill="1" applyBorder="1" applyAlignment="1">
      <alignment horizontal="right" wrapText="1"/>
    </xf>
    <xf numFmtId="9" fontId="1" fillId="3" borderId="20" xfId="1" applyFont="1" applyFill="1" applyBorder="1" applyAlignment="1">
      <alignment horizontal="right" wrapText="1"/>
    </xf>
    <xf numFmtId="9" fontId="1" fillId="5" borderId="20" xfId="1" applyFont="1" applyFill="1" applyBorder="1" applyAlignment="1">
      <alignment horizontal="right" wrapText="1"/>
    </xf>
    <xf numFmtId="9" fontId="1" fillId="6" borderId="20" xfId="1" applyFont="1" applyFill="1" applyBorder="1" applyAlignment="1">
      <alignment horizontal="right" wrapText="1"/>
    </xf>
    <xf numFmtId="9" fontId="7" fillId="7" borderId="20" xfId="1" applyFont="1" applyFill="1" applyBorder="1" applyAlignment="1">
      <alignment horizontal="right" wrapText="1"/>
    </xf>
    <xf numFmtId="9" fontId="1" fillId="7" borderId="0" xfId="1" applyFont="1" applyFill="1" applyAlignment="1">
      <alignment horizontal="right" wrapText="1"/>
    </xf>
    <xf numFmtId="0" fontId="4" fillId="7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170" fontId="5" fillId="7" borderId="3" xfId="0" applyNumberFormat="1" applyFont="1" applyFill="1" applyBorder="1" applyAlignment="1">
      <alignment horizontal="right" wrapText="1"/>
    </xf>
    <xf numFmtId="170" fontId="1" fillId="7" borderId="0" xfId="0" applyNumberFormat="1" applyFont="1" applyFill="1" applyAlignment="1">
      <alignment wrapText="1"/>
    </xf>
    <xf numFmtId="170" fontId="5" fillId="7" borderId="0" xfId="0" applyNumberFormat="1" applyFont="1" applyFill="1" applyAlignment="1">
      <alignment wrapText="1"/>
    </xf>
    <xf numFmtId="170" fontId="5" fillId="7" borderId="15" xfId="0" applyNumberFormat="1" applyFont="1" applyFill="1" applyBorder="1" applyAlignment="1">
      <alignment wrapText="1"/>
    </xf>
    <xf numFmtId="0" fontId="11" fillId="7" borderId="21" xfId="0" applyFont="1" applyFill="1" applyBorder="1" applyAlignment="1">
      <alignment wrapText="1"/>
    </xf>
    <xf numFmtId="170" fontId="5" fillId="7" borderId="21" xfId="0" applyNumberFormat="1" applyFont="1" applyFill="1" applyBorder="1" applyAlignment="1">
      <alignment wrapText="1"/>
    </xf>
    <xf numFmtId="0" fontId="1" fillId="7" borderId="15" xfId="0" applyFont="1" applyFill="1" applyBorder="1" applyAlignment="1">
      <alignment wrapText="1"/>
    </xf>
    <xf numFmtId="0" fontId="11" fillId="7" borderId="14" xfId="0" applyFont="1" applyFill="1" applyBorder="1" applyAlignment="1">
      <alignment wrapText="1"/>
    </xf>
    <xf numFmtId="0" fontId="5" fillId="7" borderId="14" xfId="0" applyFont="1" applyFill="1" applyBorder="1" applyAlignment="1">
      <alignment wrapText="1"/>
    </xf>
    <xf numFmtId="170" fontId="1" fillId="7" borderId="15" xfId="0" applyNumberFormat="1" applyFont="1" applyFill="1" applyBorder="1" applyAlignment="1">
      <alignment wrapText="1"/>
    </xf>
    <xf numFmtId="170" fontId="1" fillId="7" borderId="14" xfId="0" applyNumberFormat="1" applyFont="1" applyFill="1" applyBorder="1" applyAlignment="1">
      <alignment wrapText="1"/>
    </xf>
    <xf numFmtId="0" fontId="12" fillId="7" borderId="15" xfId="0" applyFont="1" applyFill="1" applyBorder="1" applyAlignment="1">
      <alignment wrapText="1"/>
    </xf>
    <xf numFmtId="0" fontId="5" fillId="7" borderId="15" xfId="0" applyFont="1" applyFill="1" applyBorder="1" applyAlignment="1">
      <alignment horizontal="right" wrapText="1"/>
    </xf>
    <xf numFmtId="0" fontId="1" fillId="7" borderId="15" xfId="0" applyFont="1" applyFill="1" applyBorder="1" applyAlignment="1">
      <alignment horizontal="right" wrapText="1"/>
    </xf>
    <xf numFmtId="0" fontId="11" fillId="7" borderId="14" xfId="0" applyFont="1" applyFill="1" applyBorder="1"/>
    <xf numFmtId="170" fontId="0" fillId="0" borderId="0" xfId="0" applyNumberFormat="1"/>
    <xf numFmtId="173" fontId="0" fillId="0" borderId="0" xfId="2" applyNumberFormat="1" applyFont="1"/>
    <xf numFmtId="170" fontId="1" fillId="5" borderId="0" xfId="0" applyNumberFormat="1" applyFont="1" applyFill="1" applyBorder="1" applyAlignment="1">
      <alignment horizontal="right" wrapText="1"/>
    </xf>
    <xf numFmtId="170" fontId="1" fillId="6" borderId="0" xfId="0" applyNumberFormat="1" applyFont="1" applyFill="1" applyBorder="1" applyAlignment="1">
      <alignment horizontal="right" wrapText="1"/>
    </xf>
    <xf numFmtId="170" fontId="5" fillId="8" borderId="5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9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514350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74939D-7404-49A3-B54C-6F3FEDE5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11</xdr:row>
      <xdr:rowOff>66675</xdr:rowOff>
    </xdr:from>
    <xdr:to>
      <xdr:col>2</xdr:col>
      <xdr:colOff>4219575</xdr:colOff>
      <xdr:row>11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4720479-D095-4159-8759-46F7DB528B90}"/>
            </a:ext>
          </a:extLst>
        </xdr:cNvPr>
        <xdr:cNvCxnSpPr/>
      </xdr:nvCxnSpPr>
      <xdr:spPr>
        <a:xfrm>
          <a:off x="828675" y="2400300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showRuler="0" workbookViewId="0"/>
  </sheetViews>
  <sheetFormatPr defaultColWidth="13.7265625" defaultRowHeight="12.5" x14ac:dyDescent="0.25"/>
  <cols>
    <col min="1" max="1" width="3.453125" style="208" customWidth="1"/>
    <col min="2" max="2" width="9.1796875" style="208" customWidth="1"/>
    <col min="3" max="3" width="66.453125" style="208" bestFit="1" customWidth="1"/>
    <col min="4" max="8" width="9.1796875" style="208" customWidth="1"/>
    <col min="9" max="18" width="9.54296875" style="208" customWidth="1"/>
    <col min="19" max="16384" width="13.7265625" style="208"/>
  </cols>
  <sheetData>
    <row r="1" spans="1:18" ht="14.15" customHeight="1" x14ac:dyDescent="0.25"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1:18" ht="14.15" customHeight="1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29.15" customHeight="1" x14ac:dyDescent="0.25">
      <c r="A3" s="209"/>
      <c r="B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</row>
    <row r="4" spans="1:18" ht="19.149999999999999" customHeight="1" x14ac:dyDescent="0.35">
      <c r="A4" s="209"/>
      <c r="B4" s="209"/>
      <c r="C4" s="210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</row>
    <row r="5" spans="1:18" ht="14.15" customHeigh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8" ht="14.15" customHeight="1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</row>
    <row r="7" spans="1:18" ht="14.15" customHeight="1" x14ac:dyDescent="0.25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</row>
    <row r="8" spans="1:18" ht="14.15" customHeight="1" x14ac:dyDescent="0.2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</row>
    <row r="9" spans="1:18" ht="14.15" customHeight="1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</row>
    <row r="10" spans="1:18" ht="14.15" customHeight="1" x14ac:dyDescent="0.25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</row>
    <row r="11" spans="1:18" ht="29.15" customHeight="1" x14ac:dyDescent="0.25">
      <c r="A11" s="209"/>
      <c r="B11" s="209"/>
      <c r="C11" s="211" t="str">
        <f>"TOMTOM FINANCIAL DATA PACK "&amp;'1. Key figures table'!C6</f>
        <v>TOMTOM FINANCIAL DATA PACK Q3 '21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09"/>
      <c r="P11" s="209"/>
      <c r="Q11" s="209"/>
      <c r="R11" s="209"/>
    </row>
    <row r="12" spans="1:18" ht="14.15" customHeight="1" x14ac:dyDescent="0.25">
      <c r="A12" s="209"/>
      <c r="B12" s="209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09"/>
      <c r="P12" s="209"/>
      <c r="Q12" s="209"/>
      <c r="R12" s="209"/>
    </row>
    <row r="13" spans="1:18" ht="14.15" customHeight="1" x14ac:dyDescent="0.25">
      <c r="A13" s="209"/>
      <c r="B13" s="209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09"/>
      <c r="P13" s="209"/>
      <c r="Q13" s="209"/>
      <c r="R13" s="209"/>
    </row>
    <row r="14" spans="1:18" ht="14.15" customHeight="1" x14ac:dyDescent="0.25">
      <c r="A14" s="209"/>
      <c r="B14" s="209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09"/>
      <c r="P14" s="209"/>
      <c r="Q14" s="209"/>
      <c r="R14" s="209"/>
    </row>
    <row r="15" spans="1:18" ht="14.15" customHeight="1" x14ac:dyDescent="0.25">
      <c r="A15" s="209"/>
      <c r="B15" s="209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09"/>
      <c r="P15" s="209"/>
      <c r="Q15" s="209"/>
      <c r="R15" s="209"/>
    </row>
    <row r="16" spans="1:18" ht="14.15" customHeight="1" x14ac:dyDescent="0.25">
      <c r="A16" s="209"/>
      <c r="B16" s="209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09"/>
      <c r="P16" s="209"/>
      <c r="Q16" s="209"/>
      <c r="R16" s="209"/>
    </row>
    <row r="17" spans="1:18" ht="14.15" customHeight="1" x14ac:dyDescent="0.25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</row>
    <row r="18" spans="1:18" ht="14.15" customHeight="1" x14ac:dyDescent="0.25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</row>
    <row r="19" spans="1:18" ht="14.15" customHeight="1" x14ac:dyDescent="0.25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</row>
    <row r="20" spans="1:18" ht="14.15" customHeight="1" x14ac:dyDescent="0.25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</row>
    <row r="21" spans="1:18" ht="14.15" customHeight="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</row>
    <row r="22" spans="1:18" ht="14.15" customHeight="1" x14ac:dyDescent="0.25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</row>
    <row r="23" spans="1:18" ht="14.15" customHeight="1" x14ac:dyDescent="0.25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</row>
    <row r="24" spans="1:18" ht="14.15" customHeight="1" x14ac:dyDescent="0.25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</row>
  </sheetData>
  <pageMargins left="0.75" right="0.75" top="1" bottom="1" header="0.5" footer="0.5"/>
  <customProperties>
    <customPr name="_pios_id" r:id="rId1"/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showGridLines="0" showRuler="0" workbookViewId="0"/>
  </sheetViews>
  <sheetFormatPr defaultColWidth="13.7265625" defaultRowHeight="12.5" x14ac:dyDescent="0.25"/>
  <cols>
    <col min="1" max="1" width="2.81640625" customWidth="1"/>
    <col min="2" max="2" width="50.7265625" customWidth="1"/>
    <col min="3" max="8" width="10.453125" customWidth="1"/>
    <col min="9" max="12" width="9.54296875" customWidth="1"/>
  </cols>
  <sheetData>
    <row r="1" spans="1:12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 customHeight="1" x14ac:dyDescent="0.4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75" customHeight="1" x14ac:dyDescent="0.3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 x14ac:dyDescent="0.3">
      <c r="A4" s="1"/>
      <c r="B4" s="75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.75" customHeight="1" x14ac:dyDescent="0.3">
      <c r="A5" s="1"/>
      <c r="B5" s="4" t="s">
        <v>0</v>
      </c>
      <c r="C5" s="76"/>
      <c r="D5" s="76"/>
      <c r="E5" s="76"/>
      <c r="F5" s="76"/>
      <c r="G5" s="76"/>
      <c r="H5" s="76"/>
      <c r="I5" s="1"/>
      <c r="J5" s="1"/>
      <c r="K5" s="1"/>
      <c r="L5" s="1"/>
    </row>
    <row r="6" spans="1:12" ht="26" x14ac:dyDescent="0.25">
      <c r="A6" s="1"/>
      <c r="B6" s="5" t="s">
        <v>2</v>
      </c>
      <c r="C6" s="6" t="s">
        <v>3</v>
      </c>
      <c r="D6" s="7" t="s">
        <v>4</v>
      </c>
      <c r="E6" s="7" t="s">
        <v>5</v>
      </c>
      <c r="F6" s="6" t="s">
        <v>6</v>
      </c>
      <c r="G6" s="7" t="s">
        <v>7</v>
      </c>
      <c r="H6" s="7" t="s">
        <v>5</v>
      </c>
      <c r="I6" s="1"/>
      <c r="J6" s="1"/>
      <c r="K6" s="1"/>
      <c r="L6" s="1"/>
    </row>
    <row r="7" spans="1:12" x14ac:dyDescent="0.25">
      <c r="A7" s="1"/>
      <c r="B7" s="8" t="s">
        <v>8</v>
      </c>
      <c r="C7" s="9">
        <v>95400000</v>
      </c>
      <c r="D7" s="10">
        <v>105600000</v>
      </c>
      <c r="E7" s="11">
        <v>-0.1</v>
      </c>
      <c r="F7" s="9">
        <v>303400000</v>
      </c>
      <c r="G7" s="10">
        <v>290700000</v>
      </c>
      <c r="H7" s="12">
        <v>0.04</v>
      </c>
      <c r="I7" s="1"/>
      <c r="J7" s="1"/>
      <c r="K7" s="1"/>
      <c r="L7" s="1"/>
    </row>
    <row r="8" spans="1:12" ht="13" x14ac:dyDescent="0.3">
      <c r="A8" s="77"/>
      <c r="B8" s="13" t="s">
        <v>9</v>
      </c>
      <c r="C8" s="14">
        <v>32100000</v>
      </c>
      <c r="D8" s="15">
        <v>42300000</v>
      </c>
      <c r="E8" s="16">
        <v>-0.24</v>
      </c>
      <c r="F8" s="14">
        <v>88400000</v>
      </c>
      <c r="G8" s="15">
        <v>112100000</v>
      </c>
      <c r="H8" s="16">
        <v>-0.21</v>
      </c>
      <c r="I8" s="77"/>
      <c r="J8" s="77"/>
      <c r="K8" s="1"/>
      <c r="L8" s="1"/>
    </row>
    <row r="9" spans="1:12" ht="13" x14ac:dyDescent="0.3">
      <c r="A9" s="1"/>
      <c r="B9" s="17" t="s">
        <v>10</v>
      </c>
      <c r="C9" s="18">
        <v>127500000</v>
      </c>
      <c r="D9" s="19">
        <v>147900000</v>
      </c>
      <c r="E9" s="20">
        <v>-0.14000000000000001</v>
      </c>
      <c r="F9" s="18">
        <v>391800000</v>
      </c>
      <c r="G9" s="19">
        <v>402800000</v>
      </c>
      <c r="H9" s="21">
        <v>-0.03</v>
      </c>
      <c r="I9" s="1"/>
      <c r="J9" s="1"/>
      <c r="K9" s="1"/>
      <c r="L9" s="1"/>
    </row>
    <row r="10" spans="1:12" ht="13" x14ac:dyDescent="0.3">
      <c r="A10" s="1"/>
      <c r="B10" s="22" t="s">
        <v>11</v>
      </c>
      <c r="C10" s="23">
        <v>103600000</v>
      </c>
      <c r="D10" s="24">
        <v>112000000</v>
      </c>
      <c r="E10" s="25">
        <v>-7.0000000000000007E-2</v>
      </c>
      <c r="F10" s="23">
        <v>312900000</v>
      </c>
      <c r="G10" s="24">
        <v>320300000</v>
      </c>
      <c r="H10" s="26">
        <v>-0.02</v>
      </c>
      <c r="I10" s="1"/>
      <c r="J10" s="1"/>
      <c r="K10" s="1"/>
      <c r="L10" s="1"/>
    </row>
    <row r="11" spans="1:12" ht="13" x14ac:dyDescent="0.3">
      <c r="A11" s="77"/>
      <c r="B11" s="27" t="s">
        <v>12</v>
      </c>
      <c r="C11" s="28">
        <v>0.81</v>
      </c>
      <c r="D11" s="29">
        <v>0.76</v>
      </c>
      <c r="E11" s="78"/>
      <c r="F11" s="28">
        <v>0.8</v>
      </c>
      <c r="G11" s="29">
        <v>0.8</v>
      </c>
      <c r="H11" s="78"/>
      <c r="I11" s="77"/>
      <c r="J11" s="77"/>
      <c r="K11" s="1"/>
      <c r="L11" s="1"/>
    </row>
    <row r="12" spans="1:12" ht="13" x14ac:dyDescent="0.3">
      <c r="A12" s="1"/>
      <c r="B12" s="30" t="s">
        <v>13</v>
      </c>
      <c r="C12" s="31">
        <v>-5300000</v>
      </c>
      <c r="D12" s="32">
        <v>3900000</v>
      </c>
      <c r="E12" s="33"/>
      <c r="F12" s="31">
        <v>-400000</v>
      </c>
      <c r="G12" s="32">
        <v>5700000</v>
      </c>
      <c r="H12" s="33"/>
      <c r="I12" s="1"/>
      <c r="J12" s="1"/>
      <c r="K12" s="1"/>
      <c r="L12" s="1"/>
    </row>
    <row r="13" spans="1:12" ht="13" x14ac:dyDescent="0.3">
      <c r="A13" s="77"/>
      <c r="B13" s="34" t="s">
        <v>14</v>
      </c>
      <c r="C13" s="35">
        <v>-0.04</v>
      </c>
      <c r="D13" s="36">
        <v>0.03</v>
      </c>
      <c r="E13" s="37"/>
      <c r="F13" s="35">
        <v>0</v>
      </c>
      <c r="G13" s="36">
        <v>0.01</v>
      </c>
      <c r="H13" s="37"/>
      <c r="I13" s="77"/>
      <c r="J13" s="77"/>
      <c r="K13" s="1"/>
      <c r="L13" s="1"/>
    </row>
    <row r="14" spans="1:12" ht="13" x14ac:dyDescent="0.3">
      <c r="A14" s="1"/>
      <c r="B14" s="22" t="s">
        <v>15</v>
      </c>
      <c r="C14" s="23">
        <v>-22500000</v>
      </c>
      <c r="D14" s="24">
        <v>-67600000</v>
      </c>
      <c r="E14" s="38"/>
      <c r="F14" s="23">
        <v>-57800000</v>
      </c>
      <c r="G14" s="24">
        <v>-209600000</v>
      </c>
      <c r="H14" s="38"/>
      <c r="I14" s="1"/>
      <c r="J14" s="1"/>
      <c r="K14" s="1"/>
      <c r="L14" s="1"/>
    </row>
    <row r="15" spans="1:12" ht="13" x14ac:dyDescent="0.3">
      <c r="A15" s="1"/>
      <c r="B15" s="27" t="s">
        <v>16</v>
      </c>
      <c r="C15" s="39">
        <v>-0.18</v>
      </c>
      <c r="D15" s="40">
        <v>-0.46</v>
      </c>
      <c r="E15" s="41"/>
      <c r="F15" s="39">
        <v>-0.15</v>
      </c>
      <c r="G15" s="40">
        <v>-0.52</v>
      </c>
      <c r="H15" s="41"/>
      <c r="I15" s="1"/>
      <c r="J15" s="1"/>
      <c r="K15" s="1"/>
      <c r="L15" s="1"/>
    </row>
    <row r="16" spans="1:12" ht="13" x14ac:dyDescent="0.3">
      <c r="A16" s="1"/>
      <c r="B16" s="42" t="s">
        <v>17</v>
      </c>
      <c r="C16" s="43">
        <v>-20800000</v>
      </c>
      <c r="D16" s="44">
        <v>-67000000</v>
      </c>
      <c r="E16" s="79"/>
      <c r="F16" s="43">
        <v>-55900000</v>
      </c>
      <c r="G16" s="44">
        <v>-191700000</v>
      </c>
      <c r="H16" s="79"/>
      <c r="I16" s="1"/>
      <c r="J16" s="1"/>
      <c r="K16" s="1"/>
      <c r="L16" s="1"/>
    </row>
    <row r="17" spans="1:12" ht="13" x14ac:dyDescent="0.3">
      <c r="A17" s="1"/>
      <c r="B17" s="30" t="s">
        <v>18</v>
      </c>
      <c r="C17" s="31">
        <v>-13500000</v>
      </c>
      <c r="D17" s="32">
        <v>-20000000</v>
      </c>
      <c r="E17" s="33"/>
      <c r="F17" s="31">
        <v>-33200000.000000004</v>
      </c>
      <c r="G17" s="32">
        <v>-60300000</v>
      </c>
      <c r="H17" s="33"/>
      <c r="I17" s="1"/>
      <c r="J17" s="1"/>
      <c r="K17" s="1"/>
      <c r="L17" s="1"/>
    </row>
    <row r="18" spans="1:12" ht="13" x14ac:dyDescent="0.3">
      <c r="A18" s="77"/>
      <c r="B18" s="27" t="s">
        <v>19</v>
      </c>
      <c r="C18" s="28">
        <v>-0.11</v>
      </c>
      <c r="D18" s="29">
        <v>-0.14000000000000001</v>
      </c>
      <c r="E18" s="78"/>
      <c r="F18" s="28">
        <v>-0.08</v>
      </c>
      <c r="G18" s="29">
        <v>-0.15</v>
      </c>
      <c r="H18" s="78"/>
      <c r="I18" s="77"/>
      <c r="J18" s="77"/>
      <c r="K18" s="1"/>
      <c r="L18" s="1"/>
    </row>
    <row r="19" spans="1:12" x14ac:dyDescent="0.25">
      <c r="A19" s="1"/>
      <c r="B19" s="80"/>
      <c r="C19" s="81"/>
      <c r="D19" s="81"/>
      <c r="E19" s="81"/>
      <c r="F19" s="81"/>
      <c r="G19" s="81"/>
      <c r="H19" s="81"/>
      <c r="I19" s="1"/>
      <c r="J19" s="1"/>
      <c r="K19" s="1"/>
      <c r="L19" s="1"/>
    </row>
    <row r="20" spans="1:12" ht="13" x14ac:dyDescent="0.3">
      <c r="A20" s="1"/>
      <c r="B20" s="75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3" x14ac:dyDescent="0.3">
      <c r="A21" s="1"/>
      <c r="B21" s="4" t="s">
        <v>8</v>
      </c>
      <c r="C21" s="76"/>
      <c r="D21" s="76"/>
      <c r="E21" s="76"/>
      <c r="F21" s="76"/>
      <c r="G21" s="76"/>
      <c r="H21" s="76"/>
      <c r="I21" s="1"/>
      <c r="J21" s="1"/>
      <c r="K21" s="1"/>
      <c r="L21" s="1"/>
    </row>
    <row r="22" spans="1:12" ht="26" x14ac:dyDescent="0.25">
      <c r="A22" s="1"/>
      <c r="B22" s="5" t="s">
        <v>2</v>
      </c>
      <c r="C22" s="6" t="s">
        <v>3</v>
      </c>
      <c r="D22" s="7" t="s">
        <v>4</v>
      </c>
      <c r="E22" s="7" t="s">
        <v>5</v>
      </c>
      <c r="F22" s="6" t="s">
        <v>6</v>
      </c>
      <c r="G22" s="7" t="s">
        <v>7</v>
      </c>
      <c r="H22" s="7" t="s">
        <v>5</v>
      </c>
      <c r="I22" s="1"/>
      <c r="J22" s="1"/>
      <c r="K22" s="1"/>
      <c r="L22" s="1"/>
    </row>
    <row r="23" spans="1:12" x14ac:dyDescent="0.25">
      <c r="A23" s="1"/>
      <c r="B23" s="45" t="s">
        <v>20</v>
      </c>
      <c r="C23" s="46">
        <v>52400000</v>
      </c>
      <c r="D23" s="47">
        <v>65900000.000000007</v>
      </c>
      <c r="E23" s="11">
        <v>-0.21</v>
      </c>
      <c r="F23" s="9">
        <v>176000000</v>
      </c>
      <c r="G23" s="47">
        <v>167300000</v>
      </c>
      <c r="H23" s="11">
        <v>0.05</v>
      </c>
      <c r="I23" s="1"/>
      <c r="J23" s="1"/>
      <c r="K23" s="1"/>
      <c r="L23" s="1"/>
    </row>
    <row r="24" spans="1:12" x14ac:dyDescent="0.25">
      <c r="A24" s="1"/>
      <c r="B24" s="48" t="s">
        <v>21</v>
      </c>
      <c r="C24" s="49">
        <v>43000000</v>
      </c>
      <c r="D24" s="50">
        <v>39700000</v>
      </c>
      <c r="E24" s="16">
        <v>0.08</v>
      </c>
      <c r="F24" s="14">
        <v>127400000</v>
      </c>
      <c r="G24" s="50">
        <v>123300000</v>
      </c>
      <c r="H24" s="16">
        <v>0.03</v>
      </c>
      <c r="I24" s="1"/>
      <c r="J24" s="1"/>
      <c r="K24" s="1"/>
      <c r="L24" s="1"/>
    </row>
    <row r="25" spans="1:12" ht="13" x14ac:dyDescent="0.3">
      <c r="A25" s="1"/>
      <c r="B25" s="42" t="s">
        <v>22</v>
      </c>
      <c r="C25" s="51">
        <v>95400000</v>
      </c>
      <c r="D25" s="52">
        <v>105600000</v>
      </c>
      <c r="E25" s="53">
        <v>-0.1</v>
      </c>
      <c r="F25" s="51">
        <v>303400000</v>
      </c>
      <c r="G25" s="52">
        <v>290700000</v>
      </c>
      <c r="H25" s="53">
        <v>0.04</v>
      </c>
      <c r="I25" s="1"/>
      <c r="J25" s="1"/>
      <c r="K25" s="1"/>
      <c r="L25" s="1"/>
    </row>
    <row r="26" spans="1:12" x14ac:dyDescent="0.25">
      <c r="A26" s="1"/>
      <c r="B26" s="82"/>
      <c r="C26" s="83"/>
      <c r="D26" s="83"/>
      <c r="E26" s="83"/>
      <c r="F26" s="83"/>
      <c r="G26" s="84"/>
      <c r="H26" s="83"/>
      <c r="I26" s="1"/>
      <c r="J26" s="1"/>
      <c r="K26" s="1"/>
      <c r="L26" s="1"/>
    </row>
    <row r="27" spans="1:12" ht="13" x14ac:dyDescent="0.25">
      <c r="A27" s="1"/>
      <c r="B27" s="85"/>
      <c r="G27" s="86"/>
      <c r="H27" s="86"/>
      <c r="I27" s="1"/>
      <c r="J27" s="1"/>
      <c r="K27" s="1"/>
      <c r="L27" s="1"/>
    </row>
    <row r="28" spans="1:12" ht="26" x14ac:dyDescent="0.25">
      <c r="A28" s="1"/>
      <c r="B28" s="5" t="s">
        <v>23</v>
      </c>
      <c r="C28" s="6" t="s">
        <v>3</v>
      </c>
      <c r="D28" s="7" t="s">
        <v>4</v>
      </c>
      <c r="E28" s="7" t="s">
        <v>5</v>
      </c>
      <c r="F28" s="6" t="s">
        <v>6</v>
      </c>
      <c r="G28" s="7" t="s">
        <v>7</v>
      </c>
      <c r="H28" s="7" t="s">
        <v>5</v>
      </c>
      <c r="I28" s="1"/>
      <c r="J28" s="1"/>
      <c r="K28" s="1"/>
      <c r="L28" s="1"/>
    </row>
    <row r="29" spans="1:12" x14ac:dyDescent="0.25">
      <c r="A29" s="1"/>
      <c r="B29" s="45" t="s">
        <v>156</v>
      </c>
      <c r="C29" s="46">
        <v>52400000</v>
      </c>
      <c r="D29" s="47">
        <v>65900000.000000007</v>
      </c>
      <c r="E29" s="11">
        <v>-0.21</v>
      </c>
      <c r="F29" s="9">
        <v>176000000</v>
      </c>
      <c r="G29" s="47">
        <v>167300000</v>
      </c>
      <c r="H29" s="11">
        <v>0.05</v>
      </c>
      <c r="I29" s="1"/>
      <c r="J29" s="1"/>
      <c r="K29" s="1"/>
      <c r="L29" s="1"/>
    </row>
    <row r="30" spans="1:12" x14ac:dyDescent="0.25">
      <c r="A30" s="1"/>
      <c r="B30" s="48" t="s">
        <v>24</v>
      </c>
      <c r="C30" s="49">
        <v>5800000</v>
      </c>
      <c r="D30" s="50">
        <v>4099999.9999999995</v>
      </c>
      <c r="E30" s="16"/>
      <c r="F30" s="14">
        <v>19700000</v>
      </c>
      <c r="G30" s="50">
        <v>22000000</v>
      </c>
      <c r="H30" s="16"/>
      <c r="I30" s="1"/>
      <c r="J30" s="1"/>
      <c r="K30" s="1"/>
      <c r="L30" s="1"/>
    </row>
    <row r="31" spans="1:12" ht="13" x14ac:dyDescent="0.3">
      <c r="A31" s="1"/>
      <c r="B31" s="17" t="s">
        <v>25</v>
      </c>
      <c r="C31" s="54">
        <v>58200000</v>
      </c>
      <c r="D31" s="55">
        <v>70000000</v>
      </c>
      <c r="E31" s="20">
        <v>-0.17</v>
      </c>
      <c r="F31" s="54">
        <v>195700000</v>
      </c>
      <c r="G31" s="55">
        <v>189300000</v>
      </c>
      <c r="H31" s="21">
        <v>0.03</v>
      </c>
      <c r="I31" s="1"/>
      <c r="J31" s="1"/>
      <c r="K31" s="1"/>
      <c r="L31" s="1"/>
    </row>
    <row r="32" spans="1:12" x14ac:dyDescent="0.25">
      <c r="A32" s="1"/>
      <c r="B32" s="70"/>
      <c r="C32" s="87"/>
      <c r="D32" s="87"/>
      <c r="E32" s="87"/>
      <c r="F32" s="87"/>
      <c r="G32" s="87"/>
      <c r="H32" s="87"/>
      <c r="I32" s="1"/>
      <c r="J32" s="1"/>
      <c r="K32" s="1"/>
      <c r="L32" s="1"/>
    </row>
    <row r="33" spans="1:12" ht="13" x14ac:dyDescent="0.3">
      <c r="A33" s="1"/>
      <c r="B33" s="75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3" x14ac:dyDescent="0.3">
      <c r="A34" s="1"/>
      <c r="B34" s="4" t="s">
        <v>9</v>
      </c>
      <c r="C34" s="76"/>
      <c r="D34" s="76"/>
      <c r="E34" s="76"/>
      <c r="F34" s="76"/>
      <c r="G34" s="76"/>
      <c r="H34" s="76"/>
      <c r="I34" s="1"/>
      <c r="J34" s="1"/>
      <c r="K34" s="1"/>
      <c r="L34" s="1"/>
    </row>
    <row r="35" spans="1:12" ht="26" x14ac:dyDescent="0.25">
      <c r="A35" s="1"/>
      <c r="B35" s="5" t="s">
        <v>2</v>
      </c>
      <c r="C35" s="6" t="s">
        <v>3</v>
      </c>
      <c r="D35" s="7" t="s">
        <v>4</v>
      </c>
      <c r="E35" s="7" t="s">
        <v>5</v>
      </c>
      <c r="F35" s="6" t="s">
        <v>6</v>
      </c>
      <c r="G35" s="7" t="s">
        <v>7</v>
      </c>
      <c r="H35" s="7" t="s">
        <v>5</v>
      </c>
      <c r="I35" s="1"/>
      <c r="J35" s="1"/>
      <c r="K35" s="1"/>
      <c r="L35" s="1"/>
    </row>
    <row r="36" spans="1:12" x14ac:dyDescent="0.25">
      <c r="A36" s="1"/>
      <c r="B36" s="8" t="s">
        <v>26</v>
      </c>
      <c r="C36" s="46">
        <v>30600000</v>
      </c>
      <c r="D36" s="47">
        <v>38400000</v>
      </c>
      <c r="E36" s="56">
        <v>-0.2</v>
      </c>
      <c r="F36" s="46">
        <v>81700000</v>
      </c>
      <c r="G36" s="47">
        <v>101400000</v>
      </c>
      <c r="H36" s="12">
        <v>-0.19</v>
      </c>
      <c r="I36" s="1"/>
      <c r="J36" s="1"/>
      <c r="K36" s="1"/>
      <c r="L36" s="1"/>
    </row>
    <row r="37" spans="1:12" x14ac:dyDescent="0.25">
      <c r="A37" s="1"/>
      <c r="B37" s="48" t="s">
        <v>27</v>
      </c>
      <c r="C37" s="49">
        <v>1500000</v>
      </c>
      <c r="D37" s="50">
        <v>3900000</v>
      </c>
      <c r="E37" s="57">
        <v>-0.62</v>
      </c>
      <c r="F37" s="49">
        <v>6600000</v>
      </c>
      <c r="G37" s="50">
        <v>10700000</v>
      </c>
      <c r="H37" s="58">
        <v>-0.38</v>
      </c>
      <c r="I37" s="1"/>
      <c r="J37" s="1"/>
      <c r="K37" s="1"/>
      <c r="L37" s="1"/>
    </row>
    <row r="38" spans="1:12" ht="13" x14ac:dyDescent="0.3">
      <c r="A38" s="1"/>
      <c r="B38" s="17" t="s">
        <v>28</v>
      </c>
      <c r="C38" s="54">
        <v>32100000</v>
      </c>
      <c r="D38" s="55">
        <v>42300000</v>
      </c>
      <c r="E38" s="20">
        <v>-0.24</v>
      </c>
      <c r="F38" s="54">
        <v>88400000</v>
      </c>
      <c r="G38" s="55">
        <v>112100000</v>
      </c>
      <c r="H38" s="21">
        <v>-0.21</v>
      </c>
      <c r="I38" s="1"/>
      <c r="J38" s="1"/>
      <c r="K38" s="1"/>
      <c r="L38" s="1"/>
    </row>
    <row r="39" spans="1:12" x14ac:dyDescent="0.25">
      <c r="A39" s="1"/>
      <c r="B39" s="70"/>
      <c r="C39" s="87"/>
      <c r="D39" s="87"/>
      <c r="E39" s="87"/>
      <c r="F39" s="87"/>
      <c r="G39" s="88"/>
      <c r="H39" s="87"/>
      <c r="I39" s="1"/>
      <c r="J39" s="1"/>
      <c r="K39" s="1"/>
      <c r="L39" s="1"/>
    </row>
    <row r="40" spans="1:12" ht="13" x14ac:dyDescent="0.25">
      <c r="A40" s="1"/>
      <c r="B40" s="89"/>
      <c r="H40" s="90"/>
      <c r="I40" s="1"/>
      <c r="J40" s="1"/>
      <c r="K40" s="1"/>
      <c r="L40" s="1"/>
    </row>
    <row r="41" spans="1:12" ht="13" x14ac:dyDescent="0.25">
      <c r="A41" s="1"/>
      <c r="B41" s="59" t="s">
        <v>29</v>
      </c>
      <c r="H41" s="86"/>
      <c r="I41" s="1"/>
      <c r="J41" s="1"/>
      <c r="K41" s="1"/>
      <c r="L41" s="1"/>
    </row>
    <row r="42" spans="1:12" ht="26" x14ac:dyDescent="0.25">
      <c r="A42" s="1"/>
      <c r="B42" s="5" t="s">
        <v>23</v>
      </c>
      <c r="C42" s="6" t="s">
        <v>3</v>
      </c>
      <c r="D42" s="7" t="s">
        <v>4</v>
      </c>
      <c r="E42" s="7" t="s">
        <v>5</v>
      </c>
      <c r="F42" s="6" t="s">
        <v>6</v>
      </c>
      <c r="G42" s="7" t="s">
        <v>7</v>
      </c>
      <c r="H42" s="7" t="s">
        <v>5</v>
      </c>
      <c r="I42" s="1"/>
      <c r="J42" s="1"/>
      <c r="K42" s="1"/>
      <c r="L42" s="1"/>
    </row>
    <row r="43" spans="1:12" x14ac:dyDescent="0.25">
      <c r="A43" s="1"/>
      <c r="B43" s="8" t="s">
        <v>157</v>
      </c>
      <c r="C43" s="46">
        <v>45300000</v>
      </c>
      <c r="D43" s="47">
        <v>47700000</v>
      </c>
      <c r="E43" s="60">
        <v>-0.05</v>
      </c>
      <c r="F43" s="46">
        <v>130699999.99999999</v>
      </c>
      <c r="G43" s="47">
        <v>138000000</v>
      </c>
      <c r="H43" s="60">
        <v>-0.05</v>
      </c>
      <c r="I43" s="1"/>
      <c r="J43" s="1"/>
      <c r="K43" s="1"/>
      <c r="L43" s="1"/>
    </row>
    <row r="44" spans="1:12" x14ac:dyDescent="0.25">
      <c r="A44" s="1"/>
      <c r="B44" s="212" t="s">
        <v>158</v>
      </c>
      <c r="C44" s="61">
        <v>35500000</v>
      </c>
      <c r="D44" s="213">
        <v>31200000</v>
      </c>
      <c r="E44" s="214">
        <v>0.14000000000000001</v>
      </c>
      <c r="F44" s="61">
        <v>101400000</v>
      </c>
      <c r="G44" s="213">
        <v>89400000</v>
      </c>
      <c r="H44" s="214">
        <v>0.13</v>
      </c>
      <c r="I44" s="1"/>
      <c r="J44" s="1"/>
      <c r="K44" s="1"/>
      <c r="L44" s="1"/>
    </row>
    <row r="45" spans="1:12" x14ac:dyDescent="0.25">
      <c r="A45" s="1"/>
      <c r="B45" s="212" t="s">
        <v>159</v>
      </c>
      <c r="C45" s="61">
        <v>11000000</v>
      </c>
      <c r="D45" s="213">
        <v>12400000</v>
      </c>
      <c r="E45" s="214">
        <v>-0.12</v>
      </c>
      <c r="F45" s="61">
        <v>32500000</v>
      </c>
      <c r="G45" s="213">
        <v>38700000</v>
      </c>
      <c r="H45" s="214">
        <v>-0.16</v>
      </c>
      <c r="I45" s="1"/>
      <c r="J45" s="1"/>
      <c r="K45" s="1"/>
      <c r="L45" s="1"/>
    </row>
    <row r="46" spans="1:12" x14ac:dyDescent="0.25">
      <c r="A46" s="1"/>
      <c r="B46" s="65" t="s">
        <v>160</v>
      </c>
      <c r="C46" s="62">
        <v>17200000</v>
      </c>
      <c r="D46" s="66">
        <v>16900000</v>
      </c>
      <c r="E46" s="67">
        <v>0.02</v>
      </c>
      <c r="F46" s="62">
        <v>48700000</v>
      </c>
      <c r="G46" s="66">
        <v>48500000</v>
      </c>
      <c r="H46" s="67">
        <v>0</v>
      </c>
      <c r="I46" s="1"/>
      <c r="J46" s="1"/>
      <c r="K46" s="1"/>
      <c r="L46" s="1"/>
    </row>
    <row r="47" spans="1:12" ht="13" x14ac:dyDescent="0.3">
      <c r="A47" s="1"/>
      <c r="B47" s="30" t="s">
        <v>29</v>
      </c>
      <c r="C47" s="31">
        <v>109000000</v>
      </c>
      <c r="D47" s="32">
        <v>108100000</v>
      </c>
      <c r="E47" s="63">
        <v>0.01</v>
      </c>
      <c r="F47" s="31">
        <v>313200000</v>
      </c>
      <c r="G47" s="32">
        <v>314600000</v>
      </c>
      <c r="H47" s="64">
        <v>0</v>
      </c>
      <c r="I47" s="1"/>
      <c r="J47" s="1"/>
      <c r="K47" s="1"/>
      <c r="L47" s="1"/>
    </row>
    <row r="48" spans="1:12" x14ac:dyDescent="0.25">
      <c r="A48" s="1"/>
      <c r="B48" s="65" t="s">
        <v>34</v>
      </c>
      <c r="C48" s="62">
        <v>17200000</v>
      </c>
      <c r="D48" s="66">
        <v>71500000</v>
      </c>
      <c r="E48" s="67">
        <v>-0.76</v>
      </c>
      <c r="F48" s="62">
        <v>57500000</v>
      </c>
      <c r="G48" s="66">
        <v>215300000</v>
      </c>
      <c r="H48" s="67">
        <v>-0.73</v>
      </c>
      <c r="I48" s="1"/>
      <c r="J48" s="1"/>
      <c r="K48" s="1"/>
      <c r="L48" s="1"/>
    </row>
    <row r="49" spans="1:12" ht="13" x14ac:dyDescent="0.3">
      <c r="A49" s="1"/>
      <c r="B49" s="17" t="s">
        <v>35</v>
      </c>
      <c r="C49" s="54">
        <v>126200000</v>
      </c>
      <c r="D49" s="55">
        <v>179600000</v>
      </c>
      <c r="E49" s="20">
        <v>-0.3</v>
      </c>
      <c r="F49" s="54">
        <v>370700000</v>
      </c>
      <c r="G49" s="55">
        <v>529900000</v>
      </c>
      <c r="H49" s="21">
        <v>-0.3</v>
      </c>
      <c r="I49" s="1"/>
      <c r="J49" s="1"/>
      <c r="K49" s="1"/>
      <c r="L49" s="1"/>
    </row>
    <row r="50" spans="1:12" x14ac:dyDescent="0.25">
      <c r="A50" s="1"/>
      <c r="B50" s="91"/>
      <c r="C50" s="87"/>
      <c r="D50" s="87"/>
      <c r="E50" s="87"/>
      <c r="F50" s="87"/>
      <c r="G50" s="87"/>
      <c r="H50" s="87"/>
      <c r="I50" s="1"/>
      <c r="J50" s="1"/>
      <c r="K50" s="1"/>
      <c r="L50" s="1"/>
    </row>
    <row r="51" spans="1:12" ht="13" x14ac:dyDescent="0.25">
      <c r="A51" s="1"/>
      <c r="B51" s="89"/>
      <c r="H51" s="90"/>
      <c r="I51" s="1"/>
      <c r="J51" s="1"/>
      <c r="K51" s="1"/>
      <c r="L51" s="1"/>
    </row>
    <row r="52" spans="1:12" ht="13" x14ac:dyDescent="0.3">
      <c r="A52" s="1"/>
      <c r="B52" s="4" t="s">
        <v>36</v>
      </c>
      <c r="C52" s="76"/>
      <c r="D52" s="76"/>
      <c r="E52" s="1"/>
      <c r="F52" s="1"/>
      <c r="G52" s="1"/>
      <c r="H52" s="1"/>
      <c r="I52" s="1"/>
      <c r="J52" s="1"/>
      <c r="K52" s="1"/>
      <c r="L52" s="1"/>
    </row>
    <row r="53" spans="1:12" ht="13" x14ac:dyDescent="0.25">
      <c r="A53" s="1"/>
      <c r="B53" s="5" t="s">
        <v>23</v>
      </c>
      <c r="C53" s="68" t="s">
        <v>37</v>
      </c>
      <c r="D53" s="69" t="s">
        <v>38</v>
      </c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70" t="s">
        <v>39</v>
      </c>
      <c r="C54" s="71">
        <v>371400000</v>
      </c>
      <c r="D54" s="47">
        <v>351700000</v>
      </c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 t="s">
        <v>40</v>
      </c>
      <c r="C55" s="61">
        <v>54200000</v>
      </c>
      <c r="D55" s="72">
        <v>34900000</v>
      </c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48" t="s">
        <v>9</v>
      </c>
      <c r="C56" s="62">
        <v>27400000</v>
      </c>
      <c r="D56" s="50">
        <v>39700000</v>
      </c>
      <c r="E56" s="1"/>
      <c r="F56" s="1"/>
      <c r="G56" s="1"/>
      <c r="H56" s="1"/>
      <c r="I56" s="1"/>
      <c r="J56" s="1"/>
      <c r="K56" s="1"/>
      <c r="L56" s="1"/>
    </row>
    <row r="57" spans="1:12" ht="13" x14ac:dyDescent="0.3">
      <c r="A57" s="1"/>
      <c r="B57" s="30" t="s">
        <v>41</v>
      </c>
      <c r="C57" s="31">
        <v>452900000</v>
      </c>
      <c r="D57" s="32">
        <v>426300000</v>
      </c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65" t="s">
        <v>42</v>
      </c>
      <c r="C58" s="62">
        <v>19700000</v>
      </c>
      <c r="D58" s="66">
        <v>22600000</v>
      </c>
      <c r="E58" s="1"/>
      <c r="F58" s="1"/>
      <c r="G58" s="1"/>
      <c r="H58" s="1"/>
      <c r="I58" s="1"/>
      <c r="J58" s="1"/>
      <c r="K58" s="1"/>
      <c r="L58" s="1"/>
    </row>
    <row r="59" spans="1:12" ht="13" x14ac:dyDescent="0.3">
      <c r="A59" s="1"/>
      <c r="B59" s="17" t="s">
        <v>36</v>
      </c>
      <c r="C59" s="54">
        <v>433200000</v>
      </c>
      <c r="D59" s="55">
        <v>403700000</v>
      </c>
      <c r="G59" s="90"/>
      <c r="H59" s="90"/>
      <c r="I59" s="1"/>
      <c r="J59" s="1"/>
      <c r="K59" s="1"/>
      <c r="L59" s="1"/>
    </row>
    <row r="60" spans="1:12" x14ac:dyDescent="0.25">
      <c r="A60" s="1"/>
      <c r="B60" s="91"/>
      <c r="C60" s="87"/>
      <c r="D60" s="87"/>
      <c r="E60" s="1"/>
      <c r="F60" s="1"/>
      <c r="G60" s="1"/>
      <c r="H60" s="1"/>
      <c r="I60" s="1"/>
      <c r="J60" s="1"/>
      <c r="K60" s="1"/>
      <c r="L60" s="1"/>
    </row>
    <row r="62" spans="1:12" ht="13.5" thickBot="1" x14ac:dyDescent="0.3">
      <c r="B62" s="73" t="s">
        <v>43</v>
      </c>
    </row>
    <row r="63" spans="1:12" ht="13.5" thickBot="1" x14ac:dyDescent="0.3">
      <c r="A63" s="1"/>
      <c r="B63" s="5" t="s">
        <v>23</v>
      </c>
      <c r="C63" s="6" t="s">
        <v>3</v>
      </c>
      <c r="D63" s="7" t="s">
        <v>4</v>
      </c>
      <c r="E63" s="6" t="s">
        <v>6</v>
      </c>
      <c r="F63" s="7" t="s">
        <v>7</v>
      </c>
      <c r="G63" s="1"/>
      <c r="H63" s="1"/>
      <c r="I63" s="1"/>
      <c r="J63" s="1"/>
      <c r="K63" s="1"/>
      <c r="L63" s="1"/>
    </row>
    <row r="64" spans="1:12" x14ac:dyDescent="0.25">
      <c r="A64" s="1"/>
      <c r="B64" s="8" t="s">
        <v>44</v>
      </c>
      <c r="C64" s="46">
        <v>-10900000</v>
      </c>
      <c r="D64" s="72">
        <v>-19000000</v>
      </c>
      <c r="E64" s="215">
        <v>-24700000</v>
      </c>
      <c r="F64" s="72">
        <v>-55300000</v>
      </c>
      <c r="G64" s="1"/>
      <c r="H64" s="1"/>
      <c r="I64" s="1"/>
      <c r="J64" s="1"/>
      <c r="K64" s="1"/>
      <c r="L64" s="1"/>
    </row>
    <row r="65" spans="2:6" x14ac:dyDescent="0.25">
      <c r="B65" s="74" t="s">
        <v>45</v>
      </c>
      <c r="C65" s="62">
        <v>-2600000</v>
      </c>
      <c r="D65" s="66">
        <v>-1000000</v>
      </c>
      <c r="E65" s="62">
        <v>-8500000</v>
      </c>
      <c r="F65" s="66">
        <v>-5000000</v>
      </c>
    </row>
    <row r="66" spans="2:6" ht="13.5" thickBot="1" x14ac:dyDescent="0.35">
      <c r="B66" s="17" t="s">
        <v>43</v>
      </c>
      <c r="C66" s="54">
        <v>-13500000</v>
      </c>
      <c r="D66" s="55">
        <v>-20000000</v>
      </c>
      <c r="E66" s="54">
        <v>-33200000.000000004</v>
      </c>
      <c r="F66" s="55">
        <v>-60300000</v>
      </c>
    </row>
    <row r="67" spans="2:6" ht="15" customHeight="1" x14ac:dyDescent="0.25">
      <c r="B67" s="91"/>
      <c r="C67" s="87"/>
      <c r="D67" s="87"/>
      <c r="E67" s="87"/>
      <c r="F67" s="87"/>
    </row>
  </sheetData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showGridLines="0" showRuler="0" workbookViewId="0"/>
  </sheetViews>
  <sheetFormatPr defaultColWidth="13.7265625" defaultRowHeight="12.5" x14ac:dyDescent="0.25"/>
  <cols>
    <col min="1" max="1" width="2.81640625" customWidth="1"/>
    <col min="2" max="2" width="50.54296875" customWidth="1"/>
    <col min="3" max="8" width="8.7265625" customWidth="1"/>
    <col min="9" max="9" width="1.54296875" customWidth="1"/>
    <col min="10" max="10" width="8.7265625" customWidth="1"/>
    <col min="11" max="11" width="2.1796875" customWidth="1"/>
    <col min="12" max="12" width="8.7265625" customWidth="1"/>
  </cols>
  <sheetData>
    <row r="1" spans="1:15" ht="14.15" customHeight="1" x14ac:dyDescent="0.25">
      <c r="A1" s="1"/>
      <c r="B1" s="1"/>
      <c r="C1" s="1"/>
      <c r="D1" s="1"/>
      <c r="E1" s="1"/>
    </row>
    <row r="2" spans="1:15" ht="23.25" customHeight="1" x14ac:dyDescent="0.4">
      <c r="A2" s="1"/>
      <c r="B2" s="316" t="s">
        <v>46</v>
      </c>
      <c r="C2" s="316"/>
      <c r="D2" s="316"/>
      <c r="E2" s="316"/>
      <c r="F2" s="316"/>
    </row>
    <row r="3" spans="1:15" ht="16.75" customHeight="1" x14ac:dyDescent="0.3">
      <c r="A3" s="1"/>
      <c r="B3" s="3" t="str">
        <f>'1. Key figures table'!$B$3</f>
        <v>Third quarter 2021 results</v>
      </c>
      <c r="C3" s="1"/>
      <c r="D3" s="1"/>
      <c r="E3" s="1"/>
    </row>
    <row r="4" spans="1:15" ht="15" customHeight="1" x14ac:dyDescent="0.3">
      <c r="A4" s="1"/>
      <c r="B4" s="75"/>
      <c r="C4" s="1"/>
      <c r="D4" s="1"/>
      <c r="E4" s="1"/>
    </row>
    <row r="5" spans="1:15" ht="14.15" customHeight="1" thickBot="1" x14ac:dyDescent="0.3">
      <c r="A5" s="1"/>
      <c r="B5" s="1"/>
      <c r="C5" s="76"/>
      <c r="D5" s="76"/>
      <c r="E5" s="76"/>
    </row>
    <row r="6" spans="1:15" ht="13.5" thickBot="1" x14ac:dyDescent="0.3">
      <c r="A6" s="1"/>
      <c r="B6" s="261" t="s">
        <v>47</v>
      </c>
      <c r="C6" s="7" t="s">
        <v>48</v>
      </c>
      <c r="D6" s="7" t="s">
        <v>4</v>
      </c>
      <c r="E6" s="7" t="s">
        <v>49</v>
      </c>
      <c r="F6" s="7" t="s">
        <v>50</v>
      </c>
      <c r="G6" s="7" t="s">
        <v>51</v>
      </c>
      <c r="H6" s="6" t="s">
        <v>3</v>
      </c>
      <c r="J6" s="6" t="s">
        <v>6</v>
      </c>
      <c r="L6" s="93" t="s">
        <v>7</v>
      </c>
      <c r="N6" s="94"/>
      <c r="O6" s="94"/>
    </row>
    <row r="7" spans="1:15" ht="14.15" customHeight="1" x14ac:dyDescent="0.25">
      <c r="A7" s="1"/>
      <c r="B7" s="262" t="s">
        <v>39</v>
      </c>
      <c r="C7" s="95">
        <v>51588000</v>
      </c>
      <c r="D7" s="95">
        <v>65945000</v>
      </c>
      <c r="E7" s="95">
        <v>59843000</v>
      </c>
      <c r="F7" s="95">
        <v>62654000</v>
      </c>
      <c r="G7" s="95">
        <v>60983000</v>
      </c>
      <c r="H7" s="96">
        <v>52368000</v>
      </c>
      <c r="J7" s="96">
        <v>176004000</v>
      </c>
      <c r="L7" s="97">
        <v>167320000</v>
      </c>
      <c r="N7" s="94"/>
    </row>
    <row r="8" spans="1:15" ht="14.15" customHeight="1" x14ac:dyDescent="0.25">
      <c r="A8" s="1"/>
      <c r="B8" s="98" t="s">
        <v>40</v>
      </c>
      <c r="C8" s="99">
        <v>42211000</v>
      </c>
      <c r="D8" s="99">
        <v>39654000</v>
      </c>
      <c r="E8" s="99">
        <v>41651000</v>
      </c>
      <c r="F8" s="99">
        <v>42142000</v>
      </c>
      <c r="G8" s="99">
        <v>42267000</v>
      </c>
      <c r="H8" s="100">
        <v>42994000</v>
      </c>
      <c r="J8" s="100">
        <v>127403000</v>
      </c>
      <c r="L8" s="101">
        <v>123346000</v>
      </c>
      <c r="N8" s="94"/>
    </row>
    <row r="9" spans="1:15" ht="14.15" customHeight="1" x14ac:dyDescent="0.3">
      <c r="A9" s="1"/>
      <c r="B9" s="102" t="s">
        <v>8</v>
      </c>
      <c r="C9" s="103">
        <v>93799000</v>
      </c>
      <c r="D9" s="103">
        <v>105599000</v>
      </c>
      <c r="E9" s="103">
        <v>101494000</v>
      </c>
      <c r="F9" s="103">
        <v>104796000</v>
      </c>
      <c r="G9" s="103">
        <v>103250000</v>
      </c>
      <c r="H9" s="104">
        <v>95361000</v>
      </c>
      <c r="J9" s="104">
        <v>303407000</v>
      </c>
      <c r="L9" s="105">
        <v>290666000</v>
      </c>
      <c r="N9" s="94"/>
    </row>
    <row r="10" spans="1:15" ht="14.15" customHeight="1" x14ac:dyDescent="0.25">
      <c r="A10" s="1"/>
      <c r="B10" s="48" t="s">
        <v>9</v>
      </c>
      <c r="C10" s="109">
        <v>29904000</v>
      </c>
      <c r="D10" s="109">
        <v>42252000</v>
      </c>
      <c r="E10" s="109">
        <v>23940000</v>
      </c>
      <c r="F10" s="109">
        <v>26395000</v>
      </c>
      <c r="G10" s="109">
        <v>29853000</v>
      </c>
      <c r="H10" s="110">
        <v>32108000</v>
      </c>
      <c r="J10" s="110">
        <v>88356000</v>
      </c>
      <c r="L10" s="111">
        <v>112084000</v>
      </c>
      <c r="N10" s="94"/>
    </row>
    <row r="11" spans="1:15" ht="14.15" customHeight="1" x14ac:dyDescent="0.3">
      <c r="A11" s="1"/>
      <c r="B11" s="30" t="s">
        <v>10</v>
      </c>
      <c r="C11" s="216">
        <v>123703000</v>
      </c>
      <c r="D11" s="216">
        <v>147851000</v>
      </c>
      <c r="E11" s="216">
        <v>125434000</v>
      </c>
      <c r="F11" s="216">
        <v>131191000</v>
      </c>
      <c r="G11" s="216">
        <v>133102000</v>
      </c>
      <c r="H11" s="164">
        <v>127469000</v>
      </c>
      <c r="J11" s="164">
        <v>391762000</v>
      </c>
      <c r="L11" s="217">
        <v>402750000</v>
      </c>
      <c r="N11" s="94"/>
    </row>
    <row r="12" spans="1:15" ht="14.15" customHeight="1" x14ac:dyDescent="0.25">
      <c r="A12" s="1"/>
      <c r="B12" s="48" t="s">
        <v>52</v>
      </c>
      <c r="C12" s="109">
        <v>17921000</v>
      </c>
      <c r="D12" s="109">
        <v>35861000</v>
      </c>
      <c r="E12" s="109">
        <v>22381000</v>
      </c>
      <c r="F12" s="109">
        <v>24681000</v>
      </c>
      <c r="G12" s="109">
        <v>30367000</v>
      </c>
      <c r="H12" s="110">
        <v>23842000</v>
      </c>
      <c r="J12" s="110">
        <v>78890000</v>
      </c>
      <c r="L12" s="111">
        <v>82413000</v>
      </c>
      <c r="N12" s="94"/>
    </row>
    <row r="13" spans="1:15" ht="14.15" customHeight="1" x14ac:dyDescent="0.3">
      <c r="A13" s="1"/>
      <c r="B13" s="30" t="s">
        <v>11</v>
      </c>
      <c r="C13" s="112">
        <v>105782000</v>
      </c>
      <c r="D13" s="112">
        <v>111990000</v>
      </c>
      <c r="E13" s="112">
        <v>103053000</v>
      </c>
      <c r="F13" s="112">
        <v>106510000</v>
      </c>
      <c r="G13" s="112">
        <v>102735000</v>
      </c>
      <c r="H13" s="113">
        <v>103627000</v>
      </c>
      <c r="J13" s="113">
        <v>312872000</v>
      </c>
      <c r="L13" s="114">
        <v>320337000</v>
      </c>
      <c r="N13" s="94"/>
    </row>
    <row r="14" spans="1:15" ht="14.15" customHeight="1" x14ac:dyDescent="0.3">
      <c r="A14" s="1"/>
      <c r="B14" s="115" t="s">
        <v>12</v>
      </c>
      <c r="C14" s="29">
        <v>0.86</v>
      </c>
      <c r="D14" s="29">
        <v>0.76</v>
      </c>
      <c r="E14" s="29">
        <v>0.82000000000000006</v>
      </c>
      <c r="F14" s="29">
        <v>0.81</v>
      </c>
      <c r="G14" s="29">
        <v>0.77</v>
      </c>
      <c r="H14" s="116">
        <v>0.81</v>
      </c>
      <c r="J14" s="116">
        <v>0.8</v>
      </c>
      <c r="L14" s="117">
        <v>0.8</v>
      </c>
    </row>
    <row r="15" spans="1:15" ht="14.15" customHeight="1" x14ac:dyDescent="0.3">
      <c r="A15" s="1"/>
      <c r="B15" s="146"/>
      <c r="C15" s="84"/>
      <c r="D15" s="84"/>
      <c r="E15" s="84"/>
      <c r="F15" s="84"/>
      <c r="G15" s="84"/>
      <c r="H15" s="147"/>
      <c r="J15" s="147"/>
      <c r="L15" s="148"/>
    </row>
    <row r="16" spans="1:15" ht="14.15" customHeight="1" x14ac:dyDescent="0.25">
      <c r="A16" s="1"/>
      <c r="B16" s="118" t="s">
        <v>30</v>
      </c>
      <c r="C16" s="119">
        <v>105828000</v>
      </c>
      <c r="D16" s="119">
        <v>109177000</v>
      </c>
      <c r="E16" s="119">
        <v>106017000</v>
      </c>
      <c r="F16" s="119">
        <v>53268000</v>
      </c>
      <c r="G16" s="119">
        <v>55261000</v>
      </c>
      <c r="H16" s="120">
        <v>55822000</v>
      </c>
      <c r="J16" s="120">
        <v>164350000</v>
      </c>
      <c r="L16" s="121">
        <v>323793000</v>
      </c>
    </row>
    <row r="17" spans="1:12" ht="14.15" customHeight="1" x14ac:dyDescent="0.25">
      <c r="A17" s="1"/>
      <c r="B17" s="118" t="s">
        <v>31</v>
      </c>
      <c r="C17" s="119">
        <v>33541000</v>
      </c>
      <c r="D17" s="119">
        <v>35271000</v>
      </c>
      <c r="E17" s="119">
        <v>36621000</v>
      </c>
      <c r="F17" s="119">
        <v>34831000</v>
      </c>
      <c r="G17" s="119">
        <v>35839000</v>
      </c>
      <c r="H17" s="120">
        <v>37040000</v>
      </c>
      <c r="J17" s="120">
        <v>107710000</v>
      </c>
      <c r="L17" s="121">
        <v>100959000</v>
      </c>
    </row>
    <row r="18" spans="1:12" ht="14.15" customHeight="1" x14ac:dyDescent="0.25">
      <c r="A18" s="1"/>
      <c r="B18" s="118" t="s">
        <v>32</v>
      </c>
      <c r="C18" s="119">
        <v>12427000</v>
      </c>
      <c r="D18" s="119">
        <v>13536000</v>
      </c>
      <c r="E18" s="119">
        <v>15432000</v>
      </c>
      <c r="F18" s="119">
        <v>10230000</v>
      </c>
      <c r="G18" s="119">
        <v>11312000</v>
      </c>
      <c r="H18" s="120">
        <v>10994000</v>
      </c>
      <c r="J18" s="120">
        <v>32536000</v>
      </c>
      <c r="L18" s="121">
        <v>42124000</v>
      </c>
    </row>
    <row r="19" spans="1:12" ht="14.15" customHeight="1" x14ac:dyDescent="0.25">
      <c r="A19" s="1"/>
      <c r="B19" s="118" t="s">
        <v>33</v>
      </c>
      <c r="C19" s="119">
        <v>18184000</v>
      </c>
      <c r="D19" s="119">
        <v>21616000</v>
      </c>
      <c r="E19" s="119">
        <v>23138000</v>
      </c>
      <c r="F19" s="119">
        <v>22421000</v>
      </c>
      <c r="G19" s="119">
        <v>21383000</v>
      </c>
      <c r="H19" s="120">
        <v>22315000</v>
      </c>
      <c r="J19" s="120">
        <v>66120000</v>
      </c>
      <c r="L19" s="121">
        <v>63016000</v>
      </c>
    </row>
    <row r="20" spans="1:12" ht="14.15" customHeight="1" x14ac:dyDescent="0.3">
      <c r="A20" s="1"/>
      <c r="B20" s="30" t="s">
        <v>53</v>
      </c>
      <c r="C20" s="112">
        <v>169980000</v>
      </c>
      <c r="D20" s="112">
        <v>179600000</v>
      </c>
      <c r="E20" s="112">
        <v>181208000</v>
      </c>
      <c r="F20" s="112">
        <v>120750000</v>
      </c>
      <c r="G20" s="112">
        <v>123795000</v>
      </c>
      <c r="H20" s="113">
        <v>126171000</v>
      </c>
      <c r="J20" s="113">
        <v>370716000</v>
      </c>
      <c r="L20" s="114">
        <v>529892000</v>
      </c>
    </row>
    <row r="21" spans="1:12" ht="14.15" customHeight="1" x14ac:dyDescent="0.25">
      <c r="A21" s="1"/>
      <c r="B21" s="149"/>
      <c r="C21" s="41"/>
      <c r="D21" s="41"/>
      <c r="E21" s="41"/>
      <c r="F21" s="41"/>
      <c r="G21" s="41"/>
      <c r="H21" s="150"/>
      <c r="J21" s="150"/>
      <c r="L21" s="151"/>
    </row>
    <row r="22" spans="1:12" ht="14.15" customHeight="1" x14ac:dyDescent="0.3">
      <c r="A22" s="1"/>
      <c r="B22" s="30" t="s">
        <v>15</v>
      </c>
      <c r="C22" s="112">
        <v>-64198000</v>
      </c>
      <c r="D22" s="112">
        <v>-67610000</v>
      </c>
      <c r="E22" s="112">
        <v>-78155000</v>
      </c>
      <c r="F22" s="112">
        <v>-14240000</v>
      </c>
      <c r="G22" s="112">
        <v>-21060000</v>
      </c>
      <c r="H22" s="113">
        <v>-22544000</v>
      </c>
      <c r="J22" s="113">
        <v>-57844000</v>
      </c>
      <c r="L22" s="114">
        <v>-209555000</v>
      </c>
    </row>
    <row r="23" spans="1:12" ht="14.15" customHeight="1" x14ac:dyDescent="0.3">
      <c r="A23" s="1"/>
      <c r="B23" s="122" t="s">
        <v>54</v>
      </c>
      <c r="C23" s="123">
        <v>-0.52</v>
      </c>
      <c r="D23" s="123">
        <v>-0.46</v>
      </c>
      <c r="E23" s="123">
        <v>-0.62</v>
      </c>
      <c r="F23" s="123">
        <v>-0.11</v>
      </c>
      <c r="G23" s="123">
        <v>-0.16</v>
      </c>
      <c r="H23" s="124">
        <v>-0.18</v>
      </c>
      <c r="J23" s="124">
        <v>-0.15</v>
      </c>
      <c r="L23" s="125">
        <v>-0.52</v>
      </c>
    </row>
    <row r="24" spans="1:12" ht="14.15" customHeight="1" x14ac:dyDescent="0.3">
      <c r="A24" s="1"/>
      <c r="B24" s="122"/>
      <c r="C24" s="152"/>
      <c r="D24" s="152"/>
      <c r="E24" s="152"/>
      <c r="F24" s="152"/>
      <c r="G24" s="152"/>
      <c r="H24" s="153"/>
      <c r="J24" s="153"/>
      <c r="L24" s="154"/>
    </row>
    <row r="25" spans="1:12" ht="14.15" customHeight="1" x14ac:dyDescent="0.25">
      <c r="A25" s="1"/>
      <c r="B25" s="126" t="s">
        <v>34</v>
      </c>
      <c r="C25" s="109">
        <v>71511000</v>
      </c>
      <c r="D25" s="109">
        <v>71465000</v>
      </c>
      <c r="E25" s="109">
        <v>70328000</v>
      </c>
      <c r="F25" s="109">
        <v>21520000</v>
      </c>
      <c r="G25" s="109">
        <v>18756000</v>
      </c>
      <c r="H25" s="110">
        <v>17210000</v>
      </c>
      <c r="J25" s="110">
        <v>57486000</v>
      </c>
      <c r="L25" s="111">
        <v>215281000</v>
      </c>
    </row>
    <row r="26" spans="1:12" ht="14.15" customHeight="1" x14ac:dyDescent="0.3">
      <c r="A26" s="1"/>
      <c r="B26" s="127" t="s">
        <v>13</v>
      </c>
      <c r="C26" s="112">
        <v>7313000</v>
      </c>
      <c r="D26" s="112">
        <v>3855000</v>
      </c>
      <c r="E26" s="112">
        <v>-7827000</v>
      </c>
      <c r="F26" s="112">
        <v>7280000</v>
      </c>
      <c r="G26" s="112">
        <v>-2304000</v>
      </c>
      <c r="H26" s="113">
        <v>-5334000</v>
      </c>
      <c r="J26" s="113">
        <v>-358000</v>
      </c>
      <c r="L26" s="114">
        <v>5726000</v>
      </c>
    </row>
    <row r="27" spans="1:12" ht="14.15" customHeight="1" x14ac:dyDescent="0.3">
      <c r="A27" s="1"/>
      <c r="B27" s="122" t="s">
        <v>14</v>
      </c>
      <c r="C27" s="123">
        <v>0.06</v>
      </c>
      <c r="D27" s="123">
        <v>0.03</v>
      </c>
      <c r="E27" s="123">
        <v>-0.06</v>
      </c>
      <c r="F27" s="123">
        <v>0.06</v>
      </c>
      <c r="G27" s="123">
        <v>-0.02</v>
      </c>
      <c r="H27" s="124">
        <v>-0.04</v>
      </c>
      <c r="J27" s="124">
        <v>0</v>
      </c>
      <c r="L27" s="125">
        <v>0.01</v>
      </c>
    </row>
    <row r="28" spans="1:12" ht="14.15" customHeight="1" x14ac:dyDescent="0.25">
      <c r="A28" s="1"/>
      <c r="B28" s="118"/>
      <c r="C28" s="155"/>
      <c r="D28" s="155"/>
      <c r="E28" s="155"/>
      <c r="F28" s="155"/>
      <c r="G28" s="155"/>
      <c r="H28" s="156"/>
      <c r="J28" s="156"/>
      <c r="L28" s="157"/>
    </row>
    <row r="29" spans="1:12" ht="14.15" customHeight="1" x14ac:dyDescent="0.25">
      <c r="A29" s="1"/>
      <c r="B29" s="48" t="s">
        <v>55</v>
      </c>
      <c r="C29" s="128">
        <v>-2457000</v>
      </c>
      <c r="D29" s="128">
        <v>-3716000</v>
      </c>
      <c r="E29" s="128">
        <v>-6213000</v>
      </c>
      <c r="F29" s="128">
        <v>4400000</v>
      </c>
      <c r="G29" s="128">
        <v>-1764000</v>
      </c>
      <c r="H29" s="110">
        <v>2213000</v>
      </c>
      <c r="J29" s="110">
        <v>4850000</v>
      </c>
      <c r="L29" s="111">
        <v>-1094000</v>
      </c>
    </row>
    <row r="30" spans="1:12" ht="14.15" customHeight="1" x14ac:dyDescent="0.3">
      <c r="A30" s="1"/>
      <c r="B30" s="30" t="s">
        <v>56</v>
      </c>
      <c r="C30" s="129">
        <v>-66655000</v>
      </c>
      <c r="D30" s="129">
        <v>-71326000</v>
      </c>
      <c r="E30" s="129">
        <v>-84368000</v>
      </c>
      <c r="F30" s="129">
        <v>-9840000</v>
      </c>
      <c r="G30" s="129">
        <v>-22824000</v>
      </c>
      <c r="H30" s="113">
        <v>-20331000</v>
      </c>
      <c r="J30" s="113">
        <v>-52994000</v>
      </c>
      <c r="L30" s="114">
        <v>-210649000</v>
      </c>
    </row>
    <row r="31" spans="1:12" ht="14.15" customHeight="1" x14ac:dyDescent="0.3">
      <c r="A31" s="1"/>
      <c r="B31" s="158"/>
      <c r="H31" s="156"/>
      <c r="J31" s="156"/>
      <c r="L31" s="157"/>
    </row>
    <row r="32" spans="1:12" ht="14.15" customHeight="1" x14ac:dyDescent="0.25">
      <c r="A32" s="1"/>
      <c r="B32" s="48" t="s">
        <v>57</v>
      </c>
      <c r="C32" s="128">
        <v>4640000</v>
      </c>
      <c r="D32" s="128">
        <v>4358000</v>
      </c>
      <c r="E32" s="128">
        <v>18465000</v>
      </c>
      <c r="F32" s="128">
        <v>-1641000</v>
      </c>
      <c r="G32" s="128">
        <v>-791000</v>
      </c>
      <c r="H32" s="110">
        <v>-452000</v>
      </c>
      <c r="J32" s="110">
        <v>-2884000</v>
      </c>
      <c r="L32" s="111">
        <v>18914000</v>
      </c>
    </row>
    <row r="33" spans="1:12" ht="14.15" customHeight="1" thickBot="1" x14ac:dyDescent="0.35">
      <c r="A33" s="1"/>
      <c r="B33" s="221" t="s">
        <v>58</v>
      </c>
      <c r="C33" s="222">
        <v>-62015000</v>
      </c>
      <c r="D33" s="222">
        <v>-66968000</v>
      </c>
      <c r="E33" s="222">
        <v>-65903000</v>
      </c>
      <c r="F33" s="222">
        <v>-11481000</v>
      </c>
      <c r="G33" s="222">
        <v>-23615000</v>
      </c>
      <c r="H33" s="185">
        <v>-20783000</v>
      </c>
      <c r="I33" s="89"/>
      <c r="J33" s="185">
        <v>-55878000</v>
      </c>
      <c r="K33" s="94"/>
      <c r="L33" s="315">
        <v>-191735000</v>
      </c>
    </row>
    <row r="34" spans="1:12" ht="14.15" customHeight="1" x14ac:dyDescent="0.25">
      <c r="A34" s="1"/>
      <c r="B34" s="318" t="s">
        <v>161</v>
      </c>
      <c r="C34" s="317"/>
      <c r="D34" s="317"/>
      <c r="E34" s="317"/>
      <c r="F34" s="317"/>
      <c r="G34" s="317"/>
      <c r="H34" s="317"/>
    </row>
    <row r="35" spans="1:12" ht="14.15" customHeight="1" x14ac:dyDescent="0.3">
      <c r="A35" s="1"/>
      <c r="B35" s="75"/>
      <c r="H35" s="218"/>
      <c r="I35" s="208"/>
      <c r="J35" s="218"/>
      <c r="K35" s="208"/>
      <c r="L35" s="218"/>
    </row>
    <row r="36" spans="1:12" ht="14.15" customHeight="1" x14ac:dyDescent="0.3">
      <c r="A36" s="1"/>
      <c r="B36" s="130" t="s">
        <v>59</v>
      </c>
      <c r="H36" s="219"/>
      <c r="I36" s="208"/>
      <c r="J36" s="219"/>
      <c r="K36" s="208"/>
      <c r="L36" s="219"/>
    </row>
    <row r="37" spans="1:12" ht="14.15" customHeight="1" x14ac:dyDescent="0.25">
      <c r="A37" s="1"/>
      <c r="B37" s="131" t="s">
        <v>60</v>
      </c>
      <c r="C37" s="132">
        <v>130107000</v>
      </c>
      <c r="D37" s="132">
        <v>130220000</v>
      </c>
      <c r="E37" s="132">
        <v>130237000</v>
      </c>
      <c r="F37" s="132">
        <v>129716000</v>
      </c>
      <c r="G37" s="132">
        <v>127335000</v>
      </c>
      <c r="H37" s="133">
        <v>126912000</v>
      </c>
      <c r="J37" s="133">
        <v>127978000</v>
      </c>
      <c r="L37" s="134">
        <v>130671000</v>
      </c>
    </row>
    <row r="38" spans="1:12" ht="14.15" customHeight="1" x14ac:dyDescent="0.25">
      <c r="A38" s="1"/>
      <c r="B38" s="135" t="s">
        <v>61</v>
      </c>
      <c r="C38" s="136">
        <v>132198000</v>
      </c>
      <c r="D38" s="136">
        <v>130978000</v>
      </c>
      <c r="E38" s="136">
        <v>131162000</v>
      </c>
      <c r="F38" s="136">
        <v>131194000</v>
      </c>
      <c r="G38" s="136">
        <v>128476000</v>
      </c>
      <c r="H38" s="106">
        <v>128157000</v>
      </c>
      <c r="J38" s="106">
        <v>129562000</v>
      </c>
      <c r="L38" s="107">
        <v>189276000</v>
      </c>
    </row>
    <row r="39" spans="1:12" ht="14.15" customHeight="1" x14ac:dyDescent="0.25">
      <c r="A39" s="1"/>
      <c r="B39" s="70"/>
      <c r="C39" s="87"/>
      <c r="D39" s="87"/>
      <c r="E39" s="87"/>
      <c r="F39" s="87"/>
      <c r="G39" s="87"/>
      <c r="H39" s="159"/>
      <c r="J39" s="159"/>
      <c r="L39" s="160"/>
    </row>
    <row r="40" spans="1:12" ht="14.15" customHeight="1" x14ac:dyDescent="0.3">
      <c r="A40" s="1"/>
      <c r="B40" s="130" t="s">
        <v>62</v>
      </c>
      <c r="H40" s="150"/>
      <c r="J40" s="150"/>
      <c r="L40" s="151"/>
    </row>
    <row r="41" spans="1:12" ht="14.15" customHeight="1" x14ac:dyDescent="0.25">
      <c r="A41" s="1"/>
      <c r="B41" s="131" t="s">
        <v>60</v>
      </c>
      <c r="C41" s="137">
        <v>-0.48</v>
      </c>
      <c r="D41" s="137">
        <v>-0.51</v>
      </c>
      <c r="E41" s="137">
        <v>-0.51</v>
      </c>
      <c r="F41" s="137">
        <v>-0.09</v>
      </c>
      <c r="G41" s="137">
        <v>-0.19</v>
      </c>
      <c r="H41" s="138">
        <v>-0.16</v>
      </c>
      <c r="J41" s="138">
        <v>-0.44</v>
      </c>
      <c r="L41" s="139">
        <v>-1.47</v>
      </c>
    </row>
    <row r="42" spans="1:12" ht="15" thickBot="1" x14ac:dyDescent="0.3">
      <c r="A42" s="1"/>
      <c r="B42" s="135" t="s">
        <v>63</v>
      </c>
      <c r="C42" s="140">
        <v>-0.48</v>
      </c>
      <c r="D42" s="140">
        <v>-0.51</v>
      </c>
      <c r="E42" s="140">
        <v>-0.51</v>
      </c>
      <c r="F42" s="140">
        <v>-0.09</v>
      </c>
      <c r="G42" s="140">
        <v>-0.19</v>
      </c>
      <c r="H42" s="141">
        <v>-0.16</v>
      </c>
      <c r="J42" s="141">
        <v>-0.44</v>
      </c>
      <c r="L42" s="142">
        <v>-1.47</v>
      </c>
    </row>
    <row r="43" spans="1:12" ht="14.15" customHeight="1" x14ac:dyDescent="0.25">
      <c r="A43" s="1"/>
      <c r="B43" s="317" t="s">
        <v>64</v>
      </c>
      <c r="C43" s="317"/>
      <c r="D43" s="317"/>
      <c r="E43" s="317"/>
      <c r="F43" s="317"/>
      <c r="G43" s="317"/>
      <c r="H43" s="317"/>
    </row>
    <row r="44" spans="1:12" ht="14.15" customHeight="1" x14ac:dyDescent="0.25">
      <c r="A44" s="1"/>
      <c r="B44" s="220"/>
      <c r="C44" s="220"/>
      <c r="D44" s="220"/>
      <c r="E44" s="220"/>
      <c r="F44" s="220"/>
      <c r="G44" s="220"/>
      <c r="H44" s="220"/>
    </row>
  </sheetData>
  <mergeCells count="3">
    <mergeCell ref="B2:F2"/>
    <mergeCell ref="B43:H43"/>
    <mergeCell ref="B34:H34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8"/>
  <sheetViews>
    <sheetView showGridLines="0" showRuler="0" workbookViewId="0"/>
  </sheetViews>
  <sheetFormatPr defaultColWidth="13.7265625" defaultRowHeight="12.5" x14ac:dyDescent="0.25"/>
  <cols>
    <col min="1" max="1" width="2.81640625" style="208" customWidth="1"/>
    <col min="2" max="2" width="50.7265625" style="208" customWidth="1"/>
    <col min="3" max="8" width="9.54296875" style="208" customWidth="1"/>
    <col min="9" max="9" width="9.54296875" customWidth="1"/>
    <col min="10" max="10" width="14.54296875" bestFit="1" customWidth="1"/>
  </cols>
  <sheetData>
    <row r="1" spans="1:9" ht="14.15" customHeight="1" x14ac:dyDescent="0.25">
      <c r="A1" s="209"/>
      <c r="B1" s="209"/>
      <c r="C1" s="209"/>
      <c r="D1" s="209"/>
      <c r="E1" s="209"/>
      <c r="F1" s="209"/>
      <c r="I1" s="208"/>
    </row>
    <row r="2" spans="1:9" ht="23.25" customHeight="1" x14ac:dyDescent="0.4">
      <c r="A2" s="209"/>
      <c r="B2" s="319" t="s">
        <v>65</v>
      </c>
      <c r="C2" s="319"/>
      <c r="D2" s="319"/>
      <c r="E2" s="319"/>
      <c r="F2" s="209"/>
      <c r="I2" s="208"/>
    </row>
    <row r="3" spans="1:9" ht="16.75" customHeight="1" x14ac:dyDescent="0.3">
      <c r="A3" s="209"/>
      <c r="B3" s="223" t="str">
        <f>'1. Key figures table'!$B$3</f>
        <v>Third quarter 2021 results</v>
      </c>
      <c r="C3" s="209"/>
      <c r="D3" s="209"/>
      <c r="E3" s="209"/>
      <c r="F3" s="209"/>
      <c r="I3" s="208"/>
    </row>
    <row r="4" spans="1:9" ht="13.5" thickBot="1" x14ac:dyDescent="0.35">
      <c r="A4" s="209"/>
      <c r="B4" s="260"/>
      <c r="C4" s="209"/>
      <c r="D4" s="209"/>
      <c r="E4" s="209"/>
      <c r="F4" s="209"/>
      <c r="I4" s="208"/>
    </row>
    <row r="5" spans="1:9" ht="12" customHeight="1" thickBot="1" x14ac:dyDescent="0.3">
      <c r="A5" s="224"/>
      <c r="B5" s="92" t="s">
        <v>47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1" t="s">
        <v>71</v>
      </c>
      <c r="I5" s="162" t="s">
        <v>72</v>
      </c>
    </row>
    <row r="6" spans="1:9" x14ac:dyDescent="0.25">
      <c r="A6" s="209"/>
      <c r="B6" s="225" t="s">
        <v>73</v>
      </c>
      <c r="C6" s="226">
        <v>192294000</v>
      </c>
      <c r="D6" s="226">
        <v>192294000</v>
      </c>
      <c r="E6" s="226">
        <v>192294000</v>
      </c>
      <c r="F6" s="226">
        <v>192294000</v>
      </c>
      <c r="G6" s="226">
        <v>192294000</v>
      </c>
      <c r="H6" s="226">
        <v>192294000</v>
      </c>
      <c r="I6" s="120">
        <v>192294000</v>
      </c>
    </row>
    <row r="7" spans="1:9" x14ac:dyDescent="0.25">
      <c r="A7" s="209"/>
      <c r="B7" s="225" t="s">
        <v>74</v>
      </c>
      <c r="C7" s="226">
        <v>312168000</v>
      </c>
      <c r="D7" s="226">
        <v>247122000</v>
      </c>
      <c r="E7" s="226">
        <v>181458000</v>
      </c>
      <c r="F7" s="226">
        <v>117475000</v>
      </c>
      <c r="G7" s="226">
        <v>104403000</v>
      </c>
      <c r="H7" s="226">
        <v>91933000</v>
      </c>
      <c r="I7" s="120">
        <v>80771000</v>
      </c>
    </row>
    <row r="8" spans="1:9" x14ac:dyDescent="0.25">
      <c r="A8" s="209"/>
      <c r="B8" s="225" t="s">
        <v>75</v>
      </c>
      <c r="C8" s="226">
        <v>27218000</v>
      </c>
      <c r="D8" s="226">
        <v>26268000</v>
      </c>
      <c r="E8" s="226">
        <v>23899000</v>
      </c>
      <c r="F8" s="226">
        <v>22220000</v>
      </c>
      <c r="G8" s="226">
        <v>22938000</v>
      </c>
      <c r="H8" s="226">
        <v>23186000</v>
      </c>
      <c r="I8" s="120">
        <v>23585000</v>
      </c>
    </row>
    <row r="9" spans="1:9" x14ac:dyDescent="0.25">
      <c r="A9" s="209"/>
      <c r="B9" s="225" t="s">
        <v>76</v>
      </c>
      <c r="C9" s="226">
        <v>41373000</v>
      </c>
      <c r="D9" s="226">
        <v>42565000</v>
      </c>
      <c r="E9" s="226">
        <v>39363000</v>
      </c>
      <c r="F9" s="226">
        <v>43609000</v>
      </c>
      <c r="G9" s="226">
        <v>38909000</v>
      </c>
      <c r="H9" s="226">
        <v>37488000</v>
      </c>
      <c r="I9" s="120">
        <v>33248000</v>
      </c>
    </row>
    <row r="10" spans="1:9" x14ac:dyDescent="0.25">
      <c r="A10" s="209"/>
      <c r="B10" s="225" t="s">
        <v>77</v>
      </c>
      <c r="C10" s="226">
        <v>7598000</v>
      </c>
      <c r="D10" s="226">
        <v>9552000</v>
      </c>
      <c r="E10" s="226">
        <v>7962000</v>
      </c>
      <c r="F10" s="226">
        <v>19130000</v>
      </c>
      <c r="G10" s="226">
        <v>18296000</v>
      </c>
      <c r="H10" s="226">
        <v>17124000</v>
      </c>
      <c r="I10" s="120">
        <v>17909000</v>
      </c>
    </row>
    <row r="11" spans="1:9" x14ac:dyDescent="0.25">
      <c r="A11" s="209"/>
      <c r="B11" s="225" t="s">
        <v>78</v>
      </c>
      <c r="C11" s="226">
        <v>4299000</v>
      </c>
      <c r="D11" s="226">
        <v>4949000</v>
      </c>
      <c r="E11" s="226">
        <v>6595000</v>
      </c>
      <c r="F11" s="226">
        <v>8733000</v>
      </c>
      <c r="G11" s="226">
        <v>10917000</v>
      </c>
      <c r="H11" s="226">
        <v>14602000</v>
      </c>
      <c r="I11" s="120">
        <v>18533000</v>
      </c>
    </row>
    <row r="12" spans="1:9" x14ac:dyDescent="0.25">
      <c r="A12" s="209"/>
      <c r="B12" s="227" t="s">
        <v>79</v>
      </c>
      <c r="C12" s="228">
        <v>5591000</v>
      </c>
      <c r="D12" s="228">
        <v>5244000</v>
      </c>
      <c r="E12" s="228">
        <v>4586000</v>
      </c>
      <c r="F12" s="228">
        <v>4273000</v>
      </c>
      <c r="G12" s="228">
        <v>4299000</v>
      </c>
      <c r="H12" s="228">
        <v>4287000</v>
      </c>
      <c r="I12" s="144">
        <v>4400000</v>
      </c>
    </row>
    <row r="13" spans="1:9" ht="13" x14ac:dyDescent="0.3">
      <c r="A13" s="209"/>
      <c r="B13" s="229" t="s">
        <v>80</v>
      </c>
      <c r="C13" s="230">
        <v>590541000</v>
      </c>
      <c r="D13" s="230">
        <v>527994000</v>
      </c>
      <c r="E13" s="230">
        <v>456157000</v>
      </c>
      <c r="F13" s="230">
        <v>407734000</v>
      </c>
      <c r="G13" s="230">
        <v>392056000</v>
      </c>
      <c r="H13" s="230">
        <v>380914000</v>
      </c>
      <c r="I13" s="163">
        <v>370740000</v>
      </c>
    </row>
    <row r="14" spans="1:9" ht="9.25" customHeight="1" x14ac:dyDescent="0.25">
      <c r="A14" s="209"/>
      <c r="C14" s="218"/>
      <c r="D14" s="218"/>
      <c r="E14" s="218"/>
      <c r="F14" s="218"/>
      <c r="G14" s="218"/>
      <c r="H14" s="218"/>
      <c r="I14" s="156"/>
    </row>
    <row r="15" spans="1:9" x14ac:dyDescent="0.25">
      <c r="A15" s="209"/>
      <c r="B15" s="225" t="s">
        <v>81</v>
      </c>
      <c r="C15" s="226">
        <v>23971000</v>
      </c>
      <c r="D15" s="226">
        <v>31902000</v>
      </c>
      <c r="E15" s="226">
        <v>27611000</v>
      </c>
      <c r="F15" s="226">
        <v>26146000</v>
      </c>
      <c r="G15" s="226">
        <v>23500000</v>
      </c>
      <c r="H15" s="226">
        <v>23554000</v>
      </c>
      <c r="I15" s="120">
        <v>18815000</v>
      </c>
    </row>
    <row r="16" spans="1:9" x14ac:dyDescent="0.25">
      <c r="A16" s="209"/>
      <c r="B16" s="225" t="s">
        <v>82</v>
      </c>
      <c r="C16" s="226">
        <v>66507000</v>
      </c>
      <c r="D16" s="226">
        <v>52751000</v>
      </c>
      <c r="E16" s="226">
        <v>110105000</v>
      </c>
      <c r="F16" s="226">
        <v>79661000</v>
      </c>
      <c r="G16" s="226">
        <v>60706000</v>
      </c>
      <c r="H16" s="226">
        <v>65378000</v>
      </c>
      <c r="I16" s="120">
        <v>130234000</v>
      </c>
    </row>
    <row r="17" spans="1:10" x14ac:dyDescent="0.25">
      <c r="A17" s="209"/>
      <c r="B17" s="225" t="s">
        <v>83</v>
      </c>
      <c r="C17" s="226">
        <v>42393000</v>
      </c>
      <c r="D17" s="226">
        <v>52688000</v>
      </c>
      <c r="E17" s="226">
        <v>56400000</v>
      </c>
      <c r="F17" s="226">
        <v>58313000</v>
      </c>
      <c r="G17" s="226">
        <v>73541000</v>
      </c>
      <c r="H17" s="226">
        <v>67809000</v>
      </c>
      <c r="I17" s="120">
        <v>65925000</v>
      </c>
    </row>
    <row r="18" spans="1:10" x14ac:dyDescent="0.25">
      <c r="A18" s="209"/>
      <c r="B18" s="225" t="s">
        <v>77</v>
      </c>
      <c r="C18" s="226">
        <v>18921000</v>
      </c>
      <c r="D18" s="226">
        <v>20333000</v>
      </c>
      <c r="E18" s="226">
        <v>17902000</v>
      </c>
      <c r="F18" s="226">
        <v>6950000</v>
      </c>
      <c r="G18" s="226">
        <v>8003000</v>
      </c>
      <c r="H18" s="226">
        <v>3115000</v>
      </c>
      <c r="I18" s="120">
        <v>4348000</v>
      </c>
    </row>
    <row r="19" spans="1:10" x14ac:dyDescent="0.25">
      <c r="A19" s="209"/>
      <c r="B19" s="225" t="s">
        <v>84</v>
      </c>
      <c r="C19" s="226">
        <v>44539000</v>
      </c>
      <c r="D19" s="226">
        <v>38996000</v>
      </c>
      <c r="E19" s="226">
        <v>35016000</v>
      </c>
      <c r="F19" s="226">
        <v>26765000</v>
      </c>
      <c r="G19" s="226">
        <v>33617000</v>
      </c>
      <c r="H19" s="226">
        <v>27295000</v>
      </c>
      <c r="I19" s="120">
        <v>23330000</v>
      </c>
    </row>
    <row r="20" spans="1:10" x14ac:dyDescent="0.25">
      <c r="A20" s="209"/>
      <c r="B20" s="225" t="s">
        <v>85</v>
      </c>
      <c r="C20" s="226">
        <v>222523000</v>
      </c>
      <c r="D20" s="226">
        <v>187311000</v>
      </c>
      <c r="E20" s="226">
        <v>150000000</v>
      </c>
      <c r="F20" s="226">
        <v>140930000</v>
      </c>
      <c r="G20" s="226">
        <v>121313000</v>
      </c>
      <c r="H20" s="226">
        <v>60000000</v>
      </c>
      <c r="I20" s="120">
        <v>60000000</v>
      </c>
      <c r="J20" s="312"/>
    </row>
    <row r="21" spans="1:10" x14ac:dyDescent="0.25">
      <c r="A21" s="209"/>
      <c r="B21" s="225" t="s">
        <v>86</v>
      </c>
      <c r="C21" s="226">
        <v>209040000</v>
      </c>
      <c r="D21" s="226">
        <v>186058000</v>
      </c>
      <c r="E21" s="226">
        <v>196463000</v>
      </c>
      <c r="F21" s="226">
        <v>231520000</v>
      </c>
      <c r="G21" s="226">
        <v>230657000</v>
      </c>
      <c r="H21" s="226">
        <v>258908000</v>
      </c>
      <c r="I21" s="120">
        <v>242187000</v>
      </c>
      <c r="J21" s="312"/>
    </row>
    <row r="22" spans="1:10" ht="13" x14ac:dyDescent="0.3">
      <c r="A22" s="209"/>
      <c r="B22" s="231" t="s">
        <v>87</v>
      </c>
      <c r="C22" s="230">
        <v>627894000</v>
      </c>
      <c r="D22" s="230">
        <v>570039000</v>
      </c>
      <c r="E22" s="230">
        <v>593497000</v>
      </c>
      <c r="F22" s="230">
        <v>570285000</v>
      </c>
      <c r="G22" s="230">
        <v>551337000</v>
      </c>
      <c r="H22" s="230">
        <v>506059000</v>
      </c>
      <c r="I22" s="163">
        <v>544839000</v>
      </c>
    </row>
    <row r="23" spans="1:10" ht="9.25" customHeight="1" x14ac:dyDescent="0.25">
      <c r="A23" s="209"/>
      <c r="C23" s="232"/>
      <c r="D23" s="232"/>
      <c r="E23" s="232"/>
      <c r="F23" s="232"/>
      <c r="G23" s="232"/>
      <c r="H23" s="232"/>
      <c r="I23" s="168"/>
    </row>
    <row r="24" spans="1:10" ht="13" x14ac:dyDescent="0.3">
      <c r="A24" s="209"/>
      <c r="B24" s="233" t="s">
        <v>88</v>
      </c>
      <c r="C24" s="234">
        <v>1218435000</v>
      </c>
      <c r="D24" s="234">
        <v>1098033000</v>
      </c>
      <c r="E24" s="234">
        <v>1049654000</v>
      </c>
      <c r="F24" s="234">
        <v>978019000</v>
      </c>
      <c r="G24" s="234">
        <v>943393000</v>
      </c>
      <c r="H24" s="234">
        <v>886973000</v>
      </c>
      <c r="I24" s="145">
        <v>915579000</v>
      </c>
    </row>
    <row r="25" spans="1:10" ht="9.25" customHeight="1" x14ac:dyDescent="0.3">
      <c r="A25" s="209"/>
      <c r="B25" s="235"/>
      <c r="C25" s="236"/>
      <c r="D25" s="236"/>
      <c r="E25" s="236"/>
      <c r="F25" s="236"/>
      <c r="G25" s="236"/>
      <c r="H25" s="236"/>
      <c r="I25" s="169"/>
    </row>
    <row r="26" spans="1:10" ht="13" x14ac:dyDescent="0.3">
      <c r="A26" s="209"/>
      <c r="B26" s="237" t="s">
        <v>89</v>
      </c>
      <c r="C26" s="238">
        <v>574294000</v>
      </c>
      <c r="D26" s="238">
        <v>516281000</v>
      </c>
      <c r="E26" s="238">
        <v>450503000</v>
      </c>
      <c r="F26" s="238">
        <v>387616000</v>
      </c>
      <c r="G26" s="238">
        <v>364950000</v>
      </c>
      <c r="H26" s="238">
        <v>333008000</v>
      </c>
      <c r="I26" s="164">
        <v>317477000</v>
      </c>
    </row>
    <row r="27" spans="1:10" ht="9.25" customHeight="1" x14ac:dyDescent="0.25">
      <c r="A27" s="209"/>
      <c r="C27" s="218"/>
      <c r="D27" s="218"/>
      <c r="E27" s="218"/>
      <c r="F27" s="218"/>
      <c r="G27" s="218"/>
      <c r="H27" s="218"/>
      <c r="I27" s="156"/>
    </row>
    <row r="28" spans="1:10" x14ac:dyDescent="0.25">
      <c r="A28" s="209"/>
      <c r="B28" s="225" t="s">
        <v>90</v>
      </c>
      <c r="C28" s="226">
        <v>29773000</v>
      </c>
      <c r="D28" s="226">
        <v>30393000</v>
      </c>
      <c r="E28" s="226">
        <v>27328000</v>
      </c>
      <c r="F28" s="226">
        <v>28801000</v>
      </c>
      <c r="G28" s="226">
        <v>25116000</v>
      </c>
      <c r="H28" s="226">
        <v>25273000</v>
      </c>
      <c r="I28" s="120">
        <v>21662000</v>
      </c>
    </row>
    <row r="29" spans="1:10" x14ac:dyDescent="0.25">
      <c r="A29" s="209"/>
      <c r="B29" s="225" t="s">
        <v>91</v>
      </c>
      <c r="C29" s="226">
        <v>20570000</v>
      </c>
      <c r="D29" s="226">
        <v>14216000</v>
      </c>
      <c r="E29" s="226">
        <v>7527000</v>
      </c>
      <c r="F29" s="226">
        <v>1344000</v>
      </c>
      <c r="G29" s="226">
        <v>1293000</v>
      </c>
      <c r="H29" s="226">
        <v>1464000</v>
      </c>
      <c r="I29" s="120">
        <v>1342000</v>
      </c>
    </row>
    <row r="30" spans="1:10" x14ac:dyDescent="0.25">
      <c r="A30" s="209"/>
      <c r="B30" s="225" t="s">
        <v>92</v>
      </c>
      <c r="C30" s="226">
        <v>44810000</v>
      </c>
      <c r="D30" s="226">
        <v>41093000</v>
      </c>
      <c r="E30" s="226">
        <v>42281000</v>
      </c>
      <c r="F30" s="226">
        <v>41014000</v>
      </c>
      <c r="G30" s="226">
        <v>39821000</v>
      </c>
      <c r="H30" s="226">
        <v>37698000</v>
      </c>
      <c r="I30" s="120">
        <v>35862000</v>
      </c>
    </row>
    <row r="31" spans="1:10" x14ac:dyDescent="0.25">
      <c r="A31" s="209"/>
      <c r="B31" s="227" t="s">
        <v>36</v>
      </c>
      <c r="C31" s="228">
        <v>231666000</v>
      </c>
      <c r="D31" s="228">
        <v>228869000</v>
      </c>
      <c r="E31" s="228">
        <v>220639000</v>
      </c>
      <c r="F31" s="228">
        <v>238793000</v>
      </c>
      <c r="G31" s="228">
        <v>232433000</v>
      </c>
      <c r="H31" s="228">
        <v>219265000</v>
      </c>
      <c r="I31" s="144">
        <v>242272000</v>
      </c>
    </row>
    <row r="32" spans="1:10" ht="13" x14ac:dyDescent="0.3">
      <c r="A32" s="209"/>
      <c r="B32" s="231" t="s">
        <v>93</v>
      </c>
      <c r="C32" s="230">
        <v>326819000</v>
      </c>
      <c r="D32" s="230">
        <v>314571000</v>
      </c>
      <c r="E32" s="230">
        <v>297775000</v>
      </c>
      <c r="F32" s="230">
        <v>309952000</v>
      </c>
      <c r="G32" s="230">
        <v>298663000</v>
      </c>
      <c r="H32" s="230">
        <v>283700000</v>
      </c>
      <c r="I32" s="163">
        <v>301138000</v>
      </c>
    </row>
    <row r="33" spans="1:9" ht="9.25" customHeight="1" x14ac:dyDescent="0.25">
      <c r="A33" s="209"/>
      <c r="C33" s="218"/>
      <c r="D33" s="218"/>
      <c r="E33" s="218"/>
      <c r="F33" s="218"/>
      <c r="G33" s="218"/>
      <c r="H33" s="218"/>
      <c r="I33" s="156"/>
    </row>
    <row r="34" spans="1:9" x14ac:dyDescent="0.25">
      <c r="A34" s="209"/>
      <c r="B34" s="225" t="s">
        <v>94</v>
      </c>
      <c r="C34" s="226">
        <v>32266000</v>
      </c>
      <c r="D34" s="226">
        <v>25144000</v>
      </c>
      <c r="E34" s="226">
        <v>22169000</v>
      </c>
      <c r="F34" s="226">
        <v>21998000</v>
      </c>
      <c r="G34" s="226">
        <v>15337000</v>
      </c>
      <c r="H34" s="226">
        <v>21799000</v>
      </c>
      <c r="I34" s="120">
        <v>15374000</v>
      </c>
    </row>
    <row r="35" spans="1:9" x14ac:dyDescent="0.25">
      <c r="A35" s="209"/>
      <c r="B35" s="225" t="s">
        <v>90</v>
      </c>
      <c r="C35" s="226">
        <v>13151000</v>
      </c>
      <c r="D35" s="226">
        <v>13533000</v>
      </c>
      <c r="E35" s="226">
        <v>12815000</v>
      </c>
      <c r="F35" s="226">
        <v>14872000</v>
      </c>
      <c r="G35" s="226">
        <v>15823000</v>
      </c>
      <c r="H35" s="226">
        <v>14211000</v>
      </c>
      <c r="I35" s="120">
        <v>13513000</v>
      </c>
    </row>
    <row r="36" spans="1:9" x14ac:dyDescent="0.25">
      <c r="A36" s="209"/>
      <c r="B36" s="225" t="s">
        <v>92</v>
      </c>
      <c r="C36" s="226">
        <v>8745000</v>
      </c>
      <c r="D36" s="226">
        <v>8389000</v>
      </c>
      <c r="E36" s="226">
        <v>12425000</v>
      </c>
      <c r="F36" s="226">
        <v>7918000</v>
      </c>
      <c r="G36" s="226">
        <v>7481000</v>
      </c>
      <c r="H36" s="226">
        <v>6181000</v>
      </c>
      <c r="I36" s="120">
        <v>5518000</v>
      </c>
    </row>
    <row r="37" spans="1:9" x14ac:dyDescent="0.25">
      <c r="A37" s="209"/>
      <c r="B37" s="225" t="s">
        <v>36</v>
      </c>
      <c r="C37" s="226">
        <v>163745000</v>
      </c>
      <c r="D37" s="226">
        <v>143081000</v>
      </c>
      <c r="E37" s="226">
        <v>176315000</v>
      </c>
      <c r="F37" s="226">
        <v>164913000</v>
      </c>
      <c r="G37" s="226">
        <v>165497000</v>
      </c>
      <c r="H37" s="226">
        <v>158067000</v>
      </c>
      <c r="I37" s="120">
        <v>190956000</v>
      </c>
    </row>
    <row r="38" spans="1:9" x14ac:dyDescent="0.25">
      <c r="A38" s="209"/>
      <c r="B38" s="225" t="s">
        <v>95</v>
      </c>
      <c r="C38" s="226">
        <v>21031000</v>
      </c>
      <c r="D38" s="226">
        <v>18150000</v>
      </c>
      <c r="E38" s="226">
        <v>19274000</v>
      </c>
      <c r="F38" s="226">
        <v>19084000</v>
      </c>
      <c r="G38" s="226">
        <v>18790000</v>
      </c>
      <c r="H38" s="226">
        <v>18393000</v>
      </c>
      <c r="I38" s="120">
        <v>18506000</v>
      </c>
    </row>
    <row r="39" spans="1:9" x14ac:dyDescent="0.25">
      <c r="A39" s="209"/>
      <c r="B39" s="225" t="s">
        <v>96</v>
      </c>
      <c r="C39" s="226">
        <v>15238000</v>
      </c>
      <c r="D39" s="226">
        <v>14500000</v>
      </c>
      <c r="E39" s="226">
        <v>13978000</v>
      </c>
      <c r="F39" s="226">
        <v>1893000</v>
      </c>
      <c r="G39" s="226">
        <v>2622000</v>
      </c>
      <c r="H39" s="226">
        <v>2427000</v>
      </c>
      <c r="I39" s="120">
        <v>2676000</v>
      </c>
    </row>
    <row r="40" spans="1:9" x14ac:dyDescent="0.25">
      <c r="A40" s="209"/>
      <c r="B40" s="225" t="s">
        <v>97</v>
      </c>
      <c r="C40" s="226">
        <v>63146000</v>
      </c>
      <c r="D40" s="226">
        <v>44384000</v>
      </c>
      <c r="E40" s="226">
        <v>44400000</v>
      </c>
      <c r="F40" s="226">
        <v>49773000</v>
      </c>
      <c r="G40" s="226">
        <v>54230000</v>
      </c>
      <c r="H40" s="226">
        <v>49187000</v>
      </c>
      <c r="I40" s="120">
        <v>50421000</v>
      </c>
    </row>
    <row r="41" spans="1:9" ht="13" x14ac:dyDescent="0.3">
      <c r="A41" s="209"/>
      <c r="B41" s="231" t="s">
        <v>98</v>
      </c>
      <c r="C41" s="230">
        <v>317322000</v>
      </c>
      <c r="D41" s="230">
        <v>267181000</v>
      </c>
      <c r="E41" s="230">
        <v>301376000</v>
      </c>
      <c r="F41" s="230">
        <v>280451000</v>
      </c>
      <c r="G41" s="230">
        <v>279780000</v>
      </c>
      <c r="H41" s="230">
        <v>270265000</v>
      </c>
      <c r="I41" s="163">
        <v>296964000</v>
      </c>
    </row>
    <row r="42" spans="1:9" ht="9.25" customHeight="1" x14ac:dyDescent="0.25">
      <c r="A42" s="209"/>
      <c r="C42" s="232"/>
      <c r="D42" s="232"/>
      <c r="E42" s="232"/>
      <c r="F42" s="232"/>
      <c r="G42" s="232"/>
      <c r="H42" s="232"/>
      <c r="I42" s="168"/>
    </row>
    <row r="43" spans="1:9" ht="13" x14ac:dyDescent="0.3">
      <c r="A43" s="209"/>
      <c r="B43" s="239" t="s">
        <v>99</v>
      </c>
      <c r="C43" s="234">
        <v>1218435000</v>
      </c>
      <c r="D43" s="234">
        <v>1098033000</v>
      </c>
      <c r="E43" s="234">
        <v>1049654000</v>
      </c>
      <c r="F43" s="234">
        <v>978019000</v>
      </c>
      <c r="G43" s="234">
        <v>943393000</v>
      </c>
      <c r="H43" s="234">
        <v>886973000</v>
      </c>
      <c r="I43" s="145">
        <v>915579000</v>
      </c>
    </row>
    <row r="44" spans="1:9" ht="13" x14ac:dyDescent="0.3">
      <c r="A44" s="209"/>
      <c r="B44" s="235"/>
      <c r="C44" s="240"/>
      <c r="D44" s="240"/>
      <c r="E44" s="240"/>
      <c r="F44" s="241"/>
      <c r="G44" s="242"/>
      <c r="H44" s="242"/>
      <c r="I44" s="170"/>
    </row>
    <row r="45" spans="1:9" x14ac:dyDescent="0.25">
      <c r="A45" s="209"/>
      <c r="F45" s="209"/>
    </row>
    <row r="46" spans="1:9" ht="13" x14ac:dyDescent="0.3">
      <c r="A46" s="209"/>
      <c r="B46" s="243" t="s">
        <v>100</v>
      </c>
      <c r="F46" s="209"/>
    </row>
    <row r="47" spans="1:9" ht="13" x14ac:dyDescent="0.3">
      <c r="A47" s="209"/>
      <c r="B47" s="244" t="s">
        <v>101</v>
      </c>
    </row>
    <row r="48" spans="1:9" x14ac:dyDescent="0.25">
      <c r="A48" s="209"/>
      <c r="B48" s="242" t="s">
        <v>39</v>
      </c>
      <c r="C48" s="245">
        <v>315379000</v>
      </c>
      <c r="D48" s="245">
        <v>310543000</v>
      </c>
      <c r="E48" s="245">
        <v>307509000</v>
      </c>
      <c r="F48" s="245">
        <v>335611000</v>
      </c>
      <c r="G48" s="245">
        <v>345833000</v>
      </c>
      <c r="H48" s="245">
        <v>341975000</v>
      </c>
      <c r="I48" s="143">
        <v>357184000</v>
      </c>
    </row>
    <row r="49" spans="1:10" x14ac:dyDescent="0.25">
      <c r="A49" s="209"/>
      <c r="B49" s="246" t="s">
        <v>40</v>
      </c>
      <c r="C49" s="247">
        <v>20275000</v>
      </c>
      <c r="D49" s="247">
        <v>9825000</v>
      </c>
      <c r="E49" s="247">
        <v>43562000</v>
      </c>
      <c r="F49" s="247">
        <v>28370000</v>
      </c>
      <c r="G49" s="247">
        <v>17934000</v>
      </c>
      <c r="H49" s="247">
        <v>5073000</v>
      </c>
      <c r="I49" s="120">
        <v>48653000</v>
      </c>
    </row>
    <row r="50" spans="1:10" x14ac:dyDescent="0.25">
      <c r="A50" s="209"/>
      <c r="B50" s="248" t="s">
        <v>9</v>
      </c>
      <c r="C50" s="249">
        <v>59757000</v>
      </c>
      <c r="D50" s="249">
        <v>51582000</v>
      </c>
      <c r="E50" s="249">
        <v>45884000</v>
      </c>
      <c r="F50" s="249">
        <v>39726000</v>
      </c>
      <c r="G50" s="249">
        <v>34163000</v>
      </c>
      <c r="H50" s="249">
        <v>30284000</v>
      </c>
      <c r="I50" s="165">
        <v>27391000</v>
      </c>
    </row>
    <row r="51" spans="1:10" ht="13" x14ac:dyDescent="0.3">
      <c r="A51" s="209"/>
      <c r="B51" s="250" t="s">
        <v>102</v>
      </c>
      <c r="C51" s="251">
        <v>395411000</v>
      </c>
      <c r="D51" s="251">
        <v>371950000</v>
      </c>
      <c r="E51" s="251">
        <v>396954000</v>
      </c>
      <c r="F51" s="251">
        <v>403706000</v>
      </c>
      <c r="G51" s="251">
        <v>397930000</v>
      </c>
      <c r="H51" s="251">
        <v>377332000</v>
      </c>
      <c r="I51" s="166">
        <v>433228000</v>
      </c>
    </row>
    <row r="52" spans="1:10" ht="6.65" customHeight="1" x14ac:dyDescent="0.25">
      <c r="A52" s="209"/>
      <c r="B52" s="242"/>
      <c r="C52" s="242"/>
      <c r="D52" s="242"/>
      <c r="E52" s="242"/>
      <c r="F52" s="242"/>
      <c r="G52" s="242"/>
      <c r="H52" s="242"/>
      <c r="I52" s="171"/>
    </row>
    <row r="53" spans="1:10" x14ac:dyDescent="0.25">
      <c r="A53" s="209"/>
      <c r="B53" s="246" t="s">
        <v>39</v>
      </c>
      <c r="C53" s="247">
        <v>20054000</v>
      </c>
      <c r="D53" s="247">
        <v>11937000</v>
      </c>
      <c r="E53" s="247">
        <v>19025000</v>
      </c>
      <c r="F53" s="247">
        <v>16096000</v>
      </c>
      <c r="G53" s="247">
        <v>17618000</v>
      </c>
      <c r="H53" s="247">
        <v>23610000</v>
      </c>
      <c r="I53" s="120">
        <v>14180000</v>
      </c>
    </row>
    <row r="54" spans="1:10" x14ac:dyDescent="0.25">
      <c r="A54" s="209"/>
      <c r="B54" s="246" t="s">
        <v>40</v>
      </c>
      <c r="C54" s="247">
        <v>3800000</v>
      </c>
      <c r="D54" s="247">
        <v>4400000</v>
      </c>
      <c r="E54" s="247">
        <v>4100000</v>
      </c>
      <c r="F54" s="247">
        <v>6500000</v>
      </c>
      <c r="G54" s="247">
        <v>5711000</v>
      </c>
      <c r="H54" s="247">
        <v>6025000</v>
      </c>
      <c r="I54" s="120">
        <v>5533000</v>
      </c>
    </row>
    <row r="55" spans="1:10" x14ac:dyDescent="0.25">
      <c r="B55" s="252" t="s">
        <v>9</v>
      </c>
      <c r="C55" s="253"/>
      <c r="D55" s="253"/>
      <c r="E55" s="253"/>
      <c r="F55" s="253"/>
      <c r="G55" s="253"/>
      <c r="H55" s="253"/>
      <c r="I55" s="144"/>
    </row>
    <row r="56" spans="1:10" ht="13" x14ac:dyDescent="0.3">
      <c r="B56" s="254" t="s">
        <v>103</v>
      </c>
      <c r="C56" s="255">
        <v>23854000</v>
      </c>
      <c r="D56" s="255">
        <v>16337000</v>
      </c>
      <c r="E56" s="255">
        <v>23125000</v>
      </c>
      <c r="F56" s="255">
        <v>22596000</v>
      </c>
      <c r="G56" s="255">
        <v>23329000</v>
      </c>
      <c r="H56" s="255">
        <v>29635000</v>
      </c>
      <c r="I56" s="163">
        <v>19713000</v>
      </c>
    </row>
    <row r="57" spans="1:10" ht="6.65" customHeight="1" x14ac:dyDescent="0.25">
      <c r="I57" s="156"/>
    </row>
    <row r="58" spans="1:10" x14ac:dyDescent="0.25">
      <c r="B58" s="246" t="s">
        <v>39</v>
      </c>
      <c r="C58" s="247">
        <v>335433000</v>
      </c>
      <c r="D58" s="247">
        <v>322480000</v>
      </c>
      <c r="E58" s="247">
        <v>326534000</v>
      </c>
      <c r="F58" s="247">
        <v>351707000</v>
      </c>
      <c r="G58" s="247">
        <v>363451000</v>
      </c>
      <c r="H58" s="247">
        <v>365584000</v>
      </c>
      <c r="I58" s="120">
        <v>371363000</v>
      </c>
      <c r="J58" s="311"/>
    </row>
    <row r="59" spans="1:10" x14ac:dyDescent="0.25">
      <c r="B59" s="246" t="s">
        <v>40</v>
      </c>
      <c r="C59" s="247">
        <v>24075000</v>
      </c>
      <c r="D59" s="247">
        <v>14225000</v>
      </c>
      <c r="E59" s="247">
        <v>47662000</v>
      </c>
      <c r="F59" s="247">
        <v>34870000</v>
      </c>
      <c r="G59" s="247">
        <v>23645000</v>
      </c>
      <c r="H59" s="247">
        <v>11098000</v>
      </c>
      <c r="I59" s="120">
        <v>54186000</v>
      </c>
    </row>
    <row r="60" spans="1:10" x14ac:dyDescent="0.25">
      <c r="B60" s="252" t="s">
        <v>9</v>
      </c>
      <c r="C60" s="253">
        <v>59757000</v>
      </c>
      <c r="D60" s="253">
        <v>51582000</v>
      </c>
      <c r="E60" s="253">
        <v>45884000</v>
      </c>
      <c r="F60" s="253">
        <v>39726000</v>
      </c>
      <c r="G60" s="253">
        <v>34163000</v>
      </c>
      <c r="H60" s="253">
        <v>30284000</v>
      </c>
      <c r="I60" s="167">
        <v>27391000</v>
      </c>
    </row>
    <row r="61" spans="1:10" ht="13" x14ac:dyDescent="0.3">
      <c r="B61" s="256" t="s">
        <v>41</v>
      </c>
      <c r="C61" s="257">
        <v>419265000</v>
      </c>
      <c r="D61" s="257">
        <v>388287000</v>
      </c>
      <c r="E61" s="257">
        <v>420079000</v>
      </c>
      <c r="F61" s="257">
        <v>426302000</v>
      </c>
      <c r="G61" s="257">
        <v>421259000</v>
      </c>
      <c r="H61" s="257">
        <v>406966000</v>
      </c>
      <c r="I61" s="145">
        <v>452940000</v>
      </c>
    </row>
    <row r="62" spans="1:10" x14ac:dyDescent="0.25">
      <c r="B62" s="242"/>
      <c r="C62" s="242"/>
      <c r="D62" s="242"/>
      <c r="E62" s="242"/>
      <c r="F62" s="242"/>
      <c r="G62" s="242"/>
      <c r="H62" s="242"/>
      <c r="I62" s="170"/>
    </row>
    <row r="64" spans="1:10" ht="13" x14ac:dyDescent="0.3">
      <c r="B64" s="244" t="s">
        <v>104</v>
      </c>
    </row>
    <row r="65" spans="2:9" x14ac:dyDescent="0.25">
      <c r="B65" s="242" t="s">
        <v>105</v>
      </c>
      <c r="C65" s="245">
        <v>209040000</v>
      </c>
      <c r="D65" s="245">
        <v>186058000</v>
      </c>
      <c r="E65" s="245">
        <v>196463000</v>
      </c>
      <c r="F65" s="245">
        <v>231520000</v>
      </c>
      <c r="G65" s="245">
        <v>230657000</v>
      </c>
      <c r="H65" s="245">
        <v>258908000</v>
      </c>
      <c r="I65" s="143">
        <v>242187000</v>
      </c>
    </row>
    <row r="66" spans="2:9" x14ac:dyDescent="0.25">
      <c r="B66" s="252" t="s">
        <v>106</v>
      </c>
      <c r="C66" s="253">
        <v>222523000</v>
      </c>
      <c r="D66" s="253">
        <v>187311000</v>
      </c>
      <c r="E66" s="253">
        <v>150000000</v>
      </c>
      <c r="F66" s="253">
        <v>140930000</v>
      </c>
      <c r="G66" s="253">
        <v>121313000</v>
      </c>
      <c r="H66" s="253">
        <v>60000000</v>
      </c>
      <c r="I66" s="144">
        <v>60000000</v>
      </c>
    </row>
    <row r="67" spans="2:9" ht="13" x14ac:dyDescent="0.3">
      <c r="B67" s="256" t="s">
        <v>107</v>
      </c>
      <c r="C67" s="258">
        <v>431563000</v>
      </c>
      <c r="D67" s="258">
        <v>373369000</v>
      </c>
      <c r="E67" s="258">
        <v>346463000</v>
      </c>
      <c r="F67" s="258">
        <v>372450000</v>
      </c>
      <c r="G67" s="258">
        <v>351970000</v>
      </c>
      <c r="H67" s="258">
        <v>318908000</v>
      </c>
      <c r="I67" s="145">
        <v>302187000</v>
      </c>
    </row>
    <row r="68" spans="2:9" ht="13" x14ac:dyDescent="0.3">
      <c r="B68" s="259"/>
      <c r="C68" s="259"/>
      <c r="D68" s="259"/>
      <c r="E68" s="259"/>
      <c r="F68" s="259"/>
      <c r="G68" s="259"/>
      <c r="H68" s="259"/>
      <c r="I68" s="172"/>
    </row>
  </sheetData>
  <mergeCells count="1">
    <mergeCell ref="B2:E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showGridLines="0" showRuler="0" workbookViewId="0"/>
  </sheetViews>
  <sheetFormatPr defaultColWidth="13.7265625" defaultRowHeight="12.5" x14ac:dyDescent="0.25"/>
  <cols>
    <col min="1" max="1" width="2.81640625" style="208" customWidth="1"/>
    <col min="2" max="2" width="57.54296875" style="208" customWidth="1"/>
    <col min="3" max="8" width="8.7265625" style="208" customWidth="1"/>
    <col min="9" max="9" width="2.54296875" style="208" customWidth="1"/>
    <col min="10" max="10" width="8.7265625" style="208" customWidth="1"/>
    <col min="11" max="11" width="2.453125" style="208" customWidth="1"/>
    <col min="12" max="12" width="8.7265625" style="208" customWidth="1"/>
  </cols>
  <sheetData>
    <row r="1" spans="1:12" ht="14.15" customHeight="1" x14ac:dyDescent="0.25">
      <c r="A1" s="209"/>
      <c r="B1" s="1"/>
      <c r="C1" s="1"/>
      <c r="D1" s="1"/>
      <c r="E1" s="1"/>
      <c r="F1" s="1"/>
      <c r="G1" s="1"/>
      <c r="H1" s="1"/>
      <c r="I1" s="209"/>
    </row>
    <row r="2" spans="1:12" ht="22.5" customHeight="1" x14ac:dyDescent="0.4">
      <c r="A2" s="209"/>
      <c r="B2" s="316" t="s">
        <v>108</v>
      </c>
      <c r="C2" s="316"/>
      <c r="D2" s="316"/>
      <c r="E2" s="316"/>
      <c r="F2" s="316"/>
      <c r="G2" s="1"/>
      <c r="H2" s="1"/>
      <c r="I2" s="209"/>
    </row>
    <row r="3" spans="1:12" ht="14.15" customHeight="1" x14ac:dyDescent="0.3">
      <c r="A3" s="209"/>
      <c r="B3" s="3" t="str">
        <f>'1. Key figures table'!$B$3</f>
        <v>Third quarter 2021 results</v>
      </c>
      <c r="C3" s="1"/>
      <c r="D3" s="1"/>
      <c r="E3" s="1"/>
      <c r="F3" s="1"/>
      <c r="G3" s="1"/>
      <c r="H3" s="1"/>
      <c r="I3" s="209"/>
    </row>
    <row r="4" spans="1:12" ht="15" customHeight="1" thickBot="1" x14ac:dyDescent="0.35">
      <c r="A4" s="209"/>
      <c r="B4" s="75"/>
      <c r="C4" s="76"/>
      <c r="D4" s="76"/>
      <c r="E4" s="76"/>
      <c r="F4" s="76"/>
      <c r="G4" s="76"/>
      <c r="H4" s="76"/>
      <c r="I4" s="209"/>
    </row>
    <row r="5" spans="1:12" ht="13.5" thickBot="1" x14ac:dyDescent="0.3">
      <c r="A5" s="224"/>
      <c r="B5" s="263" t="s">
        <v>47</v>
      </c>
      <c r="C5" s="264" t="s">
        <v>48</v>
      </c>
      <c r="D5" s="264" t="s">
        <v>4</v>
      </c>
      <c r="E5" s="264" t="s">
        <v>49</v>
      </c>
      <c r="F5" s="264" t="s">
        <v>50</v>
      </c>
      <c r="G5" s="264" t="s">
        <v>51</v>
      </c>
      <c r="H5" s="6" t="s">
        <v>3</v>
      </c>
      <c r="I5" s="224"/>
      <c r="J5" s="173" t="s">
        <v>6</v>
      </c>
      <c r="L5" s="174" t="s">
        <v>7</v>
      </c>
    </row>
    <row r="6" spans="1:12" ht="14.15" customHeight="1" x14ac:dyDescent="0.25">
      <c r="A6" s="209"/>
      <c r="B6" s="265" t="s">
        <v>109</v>
      </c>
      <c r="C6" s="266">
        <v>-64198000</v>
      </c>
      <c r="D6" s="266">
        <v>-67610000</v>
      </c>
      <c r="E6" s="266">
        <v>-78155000</v>
      </c>
      <c r="F6" s="266">
        <v>-14240000</v>
      </c>
      <c r="G6" s="266">
        <v>-21060000</v>
      </c>
      <c r="H6" s="177">
        <v>-22544000</v>
      </c>
      <c r="I6" s="224"/>
      <c r="J6" s="178">
        <v>-57844000</v>
      </c>
      <c r="L6" s="179">
        <v>-209555000</v>
      </c>
    </row>
    <row r="7" spans="1:12" ht="14.15" customHeight="1" x14ac:dyDescent="0.25">
      <c r="A7" s="209"/>
      <c r="B7" s="225" t="s">
        <v>110</v>
      </c>
      <c r="C7" s="226">
        <v>-1059000</v>
      </c>
      <c r="D7" s="226">
        <v>-2249000</v>
      </c>
      <c r="E7" s="226">
        <v>-1724000</v>
      </c>
      <c r="F7" s="226">
        <v>3084000</v>
      </c>
      <c r="G7" s="226">
        <v>-970000</v>
      </c>
      <c r="H7" s="120">
        <v>2753000</v>
      </c>
      <c r="I7" s="224"/>
      <c r="J7" s="180">
        <v>4867000</v>
      </c>
      <c r="L7" s="181">
        <v>-3163000</v>
      </c>
    </row>
    <row r="8" spans="1:12" ht="14.15" customHeight="1" x14ac:dyDescent="0.25">
      <c r="A8" s="209"/>
      <c r="B8" s="225" t="s">
        <v>34</v>
      </c>
      <c r="C8" s="226">
        <v>71511000</v>
      </c>
      <c r="D8" s="226">
        <v>71465000</v>
      </c>
      <c r="E8" s="226">
        <v>70328000</v>
      </c>
      <c r="F8" s="226">
        <v>21520000</v>
      </c>
      <c r="G8" s="226">
        <v>18756000</v>
      </c>
      <c r="H8" s="120">
        <v>17210000</v>
      </c>
      <c r="I8" s="224"/>
      <c r="J8" s="180">
        <v>57486000</v>
      </c>
      <c r="L8" s="181">
        <v>215281000</v>
      </c>
    </row>
    <row r="9" spans="1:12" ht="14.15" customHeight="1" x14ac:dyDescent="0.25">
      <c r="A9" s="209"/>
      <c r="B9" s="225" t="s">
        <v>111</v>
      </c>
      <c r="C9" s="226">
        <v>-2811000</v>
      </c>
      <c r="D9" s="226">
        <v>-1610000</v>
      </c>
      <c r="E9" s="226">
        <v>498000</v>
      </c>
      <c r="F9" s="226">
        <v>759000</v>
      </c>
      <c r="G9" s="226">
        <v>-4277000</v>
      </c>
      <c r="H9" s="120">
        <v>-2166000</v>
      </c>
      <c r="I9" s="224"/>
      <c r="J9" s="180">
        <v>-5684000</v>
      </c>
      <c r="L9" s="181">
        <v>-4834000</v>
      </c>
    </row>
    <row r="10" spans="1:12" ht="14.15" customHeight="1" x14ac:dyDescent="0.25">
      <c r="A10" s="209"/>
      <c r="B10" s="225" t="s">
        <v>112</v>
      </c>
      <c r="C10" s="226">
        <v>1660000</v>
      </c>
      <c r="D10" s="226">
        <v>1688000</v>
      </c>
      <c r="E10" s="226">
        <v>1876000</v>
      </c>
      <c r="F10" s="226">
        <v>1596000</v>
      </c>
      <c r="G10" s="226">
        <v>1457000</v>
      </c>
      <c r="H10" s="120">
        <v>955000</v>
      </c>
      <c r="I10" s="224"/>
      <c r="J10" s="180">
        <v>4008000</v>
      </c>
      <c r="L10" s="181">
        <v>4561000</v>
      </c>
    </row>
    <row r="11" spans="1:12" ht="13.4" customHeight="1" x14ac:dyDescent="0.25">
      <c r="A11" s="281"/>
      <c r="B11" s="225" t="s">
        <v>113</v>
      </c>
      <c r="C11" s="226"/>
      <c r="D11" s="226"/>
      <c r="E11" s="226"/>
      <c r="F11" s="226"/>
      <c r="G11" s="226">
        <v>-154000</v>
      </c>
      <c r="H11" s="120">
        <v>2000</v>
      </c>
      <c r="I11" s="224"/>
      <c r="J11" s="180">
        <v>-152000</v>
      </c>
      <c r="L11" s="181"/>
    </row>
    <row r="12" spans="1:12" ht="13.4" customHeight="1" x14ac:dyDescent="0.25">
      <c r="A12" s="281"/>
      <c r="B12" s="225" t="s">
        <v>114</v>
      </c>
      <c r="C12" s="218"/>
      <c r="D12" s="218"/>
      <c r="E12" s="218"/>
      <c r="F12" s="218"/>
      <c r="G12" s="218"/>
      <c r="H12" s="156"/>
      <c r="I12" s="224"/>
      <c r="J12" s="197"/>
      <c r="L12" s="198"/>
    </row>
    <row r="13" spans="1:12" ht="14.15" customHeight="1" x14ac:dyDescent="0.25">
      <c r="A13" s="209"/>
      <c r="B13" s="267" t="s">
        <v>115</v>
      </c>
      <c r="C13" s="226">
        <v>-8995000</v>
      </c>
      <c r="D13" s="226">
        <v>3782000</v>
      </c>
      <c r="E13" s="226">
        <v>756000</v>
      </c>
      <c r="F13" s="226">
        <v>3217000</v>
      </c>
      <c r="G13" s="226">
        <v>1019000</v>
      </c>
      <c r="H13" s="120">
        <v>4969000</v>
      </c>
      <c r="I13" s="224"/>
      <c r="J13" s="180">
        <v>9205000</v>
      </c>
      <c r="L13" s="181">
        <v>-3688000</v>
      </c>
    </row>
    <row r="14" spans="1:12" ht="14.15" customHeight="1" x14ac:dyDescent="0.25">
      <c r="A14" s="209"/>
      <c r="B14" s="267" t="s">
        <v>116</v>
      </c>
      <c r="C14" s="226">
        <v>7221000</v>
      </c>
      <c r="D14" s="226">
        <v>-52925000</v>
      </c>
      <c r="E14" s="226">
        <v>38061000</v>
      </c>
      <c r="F14" s="226">
        <v>-3447000</v>
      </c>
      <c r="G14" s="226">
        <v>12692000</v>
      </c>
      <c r="H14" s="120">
        <v>-61340000</v>
      </c>
      <c r="I14" s="224"/>
      <c r="J14" s="180">
        <v>-52095000</v>
      </c>
      <c r="L14" s="181">
        <v>-24320000</v>
      </c>
    </row>
    <row r="15" spans="1:12" ht="14.15" customHeight="1" x14ac:dyDescent="0.25">
      <c r="A15" s="209"/>
      <c r="B15" s="267" t="s">
        <v>117</v>
      </c>
      <c r="C15" s="268">
        <v>-51315000</v>
      </c>
      <c r="D15" s="268">
        <v>29958000</v>
      </c>
      <c r="E15" s="268">
        <v>4455000</v>
      </c>
      <c r="F15" s="268">
        <v>-11135000</v>
      </c>
      <c r="G15" s="268">
        <v>-19241000</v>
      </c>
      <c r="H15" s="110">
        <v>50777000</v>
      </c>
      <c r="I15" s="224"/>
      <c r="J15" s="182">
        <v>20401000</v>
      </c>
      <c r="L15" s="183">
        <v>-21670000</v>
      </c>
    </row>
    <row r="16" spans="1:12" ht="15.75" customHeight="1" thickBot="1" x14ac:dyDescent="0.35">
      <c r="A16" s="209"/>
      <c r="B16" s="282" t="s">
        <v>118</v>
      </c>
      <c r="C16" s="184">
        <v>-47986000</v>
      </c>
      <c r="D16" s="184">
        <v>-17501000</v>
      </c>
      <c r="E16" s="184">
        <v>36095000</v>
      </c>
      <c r="F16" s="184">
        <v>1354000</v>
      </c>
      <c r="G16" s="184">
        <v>-11778000</v>
      </c>
      <c r="H16" s="185">
        <v>-9384000</v>
      </c>
      <c r="I16" s="89"/>
      <c r="J16" s="186">
        <v>-19808000</v>
      </c>
      <c r="K16" s="94"/>
      <c r="L16" s="187">
        <v>-47388000</v>
      </c>
    </row>
    <row r="17" spans="1:12" ht="15" customHeight="1" x14ac:dyDescent="0.25">
      <c r="A17" s="209"/>
      <c r="B17" s="225"/>
      <c r="C17" s="269"/>
      <c r="D17" s="269"/>
      <c r="E17" s="269"/>
      <c r="F17" s="269"/>
      <c r="G17" s="269"/>
      <c r="H17" s="159"/>
      <c r="I17" s="224"/>
      <c r="J17" s="199"/>
      <c r="L17" s="200"/>
    </row>
    <row r="18" spans="1:12" ht="14.15" customHeight="1" x14ac:dyDescent="0.25">
      <c r="A18" s="209"/>
      <c r="B18" s="225" t="s">
        <v>119</v>
      </c>
      <c r="C18" s="226">
        <v>585000</v>
      </c>
      <c r="D18" s="226">
        <v>266000</v>
      </c>
      <c r="E18" s="226">
        <v>136000</v>
      </c>
      <c r="F18" s="226">
        <v>39000</v>
      </c>
      <c r="G18" s="226">
        <v>267000</v>
      </c>
      <c r="H18" s="120">
        <v>14000</v>
      </c>
      <c r="I18" s="224"/>
      <c r="J18" s="180">
        <v>320000</v>
      </c>
      <c r="L18" s="181">
        <v>946000</v>
      </c>
    </row>
    <row r="19" spans="1:12" ht="14.15" customHeight="1" x14ac:dyDescent="0.25">
      <c r="A19" s="209"/>
      <c r="B19" s="225" t="s">
        <v>120</v>
      </c>
      <c r="C19" s="226">
        <v>-798000</v>
      </c>
      <c r="D19" s="226">
        <v>-353000</v>
      </c>
      <c r="E19" s="226">
        <v>-419000</v>
      </c>
      <c r="F19" s="226">
        <v>-437000</v>
      </c>
      <c r="G19" s="226">
        <v>-469000</v>
      </c>
      <c r="H19" s="120">
        <v>-418000</v>
      </c>
      <c r="I19" s="224"/>
      <c r="J19" s="180">
        <v>-1324000</v>
      </c>
      <c r="L19" s="181">
        <v>-1537000</v>
      </c>
    </row>
    <row r="20" spans="1:12" ht="14.15" customHeight="1" x14ac:dyDescent="0.25">
      <c r="A20" s="209"/>
      <c r="B20" s="225" t="s">
        <v>121</v>
      </c>
      <c r="C20" s="268">
        <v>-3932000</v>
      </c>
      <c r="D20" s="268">
        <v>-1399000</v>
      </c>
      <c r="E20" s="268">
        <v>-678000</v>
      </c>
      <c r="F20" s="268">
        <v>-1736000</v>
      </c>
      <c r="G20" s="268">
        <v>-1078000</v>
      </c>
      <c r="H20" s="110">
        <v>-1109000</v>
      </c>
      <c r="I20" s="224"/>
      <c r="J20" s="182">
        <v>-3923000</v>
      </c>
      <c r="L20" s="183">
        <v>-7335000</v>
      </c>
    </row>
    <row r="21" spans="1:12" ht="14.15" customHeight="1" thickBot="1" x14ac:dyDescent="0.35">
      <c r="A21" s="209"/>
      <c r="B21" s="282" t="s">
        <v>44</v>
      </c>
      <c r="C21" s="184">
        <v>-52131000</v>
      </c>
      <c r="D21" s="184">
        <v>-18987000</v>
      </c>
      <c r="E21" s="184">
        <v>35134000</v>
      </c>
      <c r="F21" s="184">
        <v>-780000</v>
      </c>
      <c r="G21" s="184">
        <v>-13058000</v>
      </c>
      <c r="H21" s="185">
        <v>-10897000</v>
      </c>
      <c r="I21" s="89"/>
      <c r="J21" s="186">
        <v>-24735000</v>
      </c>
      <c r="K21" s="94"/>
      <c r="L21" s="187">
        <v>-55314000</v>
      </c>
    </row>
    <row r="22" spans="1:12" ht="15" customHeight="1" x14ac:dyDescent="0.25">
      <c r="A22" s="209"/>
      <c r="B22" s="209"/>
      <c r="C22" s="269"/>
      <c r="D22" s="269"/>
      <c r="E22" s="269"/>
      <c r="F22" s="269"/>
      <c r="G22" s="269"/>
      <c r="H22" s="159"/>
      <c r="I22" s="224"/>
      <c r="J22" s="199"/>
      <c r="L22" s="200"/>
    </row>
    <row r="23" spans="1:12" ht="14.15" customHeight="1" x14ac:dyDescent="0.25">
      <c r="A23" s="209"/>
      <c r="B23" s="225" t="s">
        <v>122</v>
      </c>
      <c r="C23" s="226"/>
      <c r="D23" s="226"/>
      <c r="E23" s="226"/>
      <c r="F23" s="226"/>
      <c r="G23" s="226"/>
      <c r="H23" s="120"/>
      <c r="I23" s="224"/>
      <c r="J23" s="180"/>
      <c r="L23" s="181"/>
    </row>
    <row r="24" spans="1:12" ht="14.15" customHeight="1" x14ac:dyDescent="0.25">
      <c r="A24" s="209"/>
      <c r="B24" s="225" t="s">
        <v>45</v>
      </c>
      <c r="C24" s="226">
        <v>-1849000</v>
      </c>
      <c r="D24" s="226">
        <v>-1027000</v>
      </c>
      <c r="E24" s="226">
        <v>-1311000</v>
      </c>
      <c r="F24" s="226">
        <v>-3117000</v>
      </c>
      <c r="G24" s="226">
        <v>-2732000</v>
      </c>
      <c r="H24" s="120">
        <v>-2612000</v>
      </c>
      <c r="I24" s="224"/>
      <c r="J24" s="180">
        <v>-8461000</v>
      </c>
      <c r="L24" s="181">
        <v>-4987000</v>
      </c>
    </row>
    <row r="25" spans="1:12" ht="14.15" customHeight="1" x14ac:dyDescent="0.25">
      <c r="A25" s="209"/>
      <c r="B25" s="225" t="s">
        <v>123</v>
      </c>
      <c r="C25" s="226"/>
      <c r="D25" s="226"/>
      <c r="E25" s="226"/>
      <c r="F25" s="226"/>
      <c r="G25" s="226"/>
      <c r="H25" s="120">
        <v>228000</v>
      </c>
      <c r="I25" s="224"/>
      <c r="J25" s="180">
        <v>228000</v>
      </c>
      <c r="L25" s="181">
        <v>162000</v>
      </c>
    </row>
    <row r="26" spans="1:12" ht="14.15" customHeight="1" x14ac:dyDescent="0.25">
      <c r="A26" s="209"/>
      <c r="B26" s="225" t="s">
        <v>124</v>
      </c>
      <c r="C26" s="268">
        <v>34065000</v>
      </c>
      <c r="D26" s="268">
        <v>37367000</v>
      </c>
      <c r="E26" s="268">
        <v>8218000</v>
      </c>
      <c r="F26" s="268">
        <v>21465000</v>
      </c>
      <c r="G26" s="268">
        <v>61465000</v>
      </c>
      <c r="H26" s="110"/>
      <c r="I26" s="224"/>
      <c r="J26" s="182">
        <v>82930000</v>
      </c>
      <c r="L26" s="183">
        <v>71432000</v>
      </c>
    </row>
    <row r="27" spans="1:12" ht="15" customHeight="1" thickBot="1" x14ac:dyDescent="0.35">
      <c r="A27" s="209"/>
      <c r="B27" s="282" t="s">
        <v>125</v>
      </c>
      <c r="C27" s="184">
        <v>32216000</v>
      </c>
      <c r="D27" s="184">
        <v>36340000</v>
      </c>
      <c r="E27" s="184">
        <v>6907000</v>
      </c>
      <c r="F27" s="184">
        <v>18348000</v>
      </c>
      <c r="G27" s="184">
        <v>58733000</v>
      </c>
      <c r="H27" s="185">
        <v>-2384000</v>
      </c>
      <c r="I27" s="89"/>
      <c r="J27" s="186">
        <v>74697000</v>
      </c>
      <c r="K27" s="94"/>
      <c r="L27" s="187">
        <v>66607000</v>
      </c>
    </row>
    <row r="28" spans="1:12" ht="15" customHeight="1" x14ac:dyDescent="0.25">
      <c r="A28" s="209"/>
      <c r="B28" s="209"/>
      <c r="C28" s="269"/>
      <c r="D28" s="269"/>
      <c r="E28" s="269"/>
      <c r="F28" s="269"/>
      <c r="G28" s="269"/>
      <c r="H28" s="159"/>
      <c r="I28" s="224"/>
      <c r="J28" s="199"/>
      <c r="L28" s="200"/>
    </row>
    <row r="29" spans="1:12" ht="15.75" customHeight="1" x14ac:dyDescent="0.25">
      <c r="A29" s="209"/>
      <c r="B29" s="225" t="s">
        <v>126</v>
      </c>
      <c r="C29" s="226">
        <v>-3669000</v>
      </c>
      <c r="D29" s="226">
        <v>-4087000</v>
      </c>
      <c r="E29" s="226">
        <v>-4227000</v>
      </c>
      <c r="F29" s="226">
        <v>-3814000</v>
      </c>
      <c r="G29" s="226">
        <v>-3552000</v>
      </c>
      <c r="H29" s="120">
        <v>-3741000</v>
      </c>
      <c r="I29" s="224"/>
      <c r="J29" s="180">
        <v>-11107000</v>
      </c>
      <c r="L29" s="181">
        <v>-11368000</v>
      </c>
    </row>
    <row r="30" spans="1:12" ht="14.15" customHeight="1" x14ac:dyDescent="0.25">
      <c r="A30" s="209"/>
      <c r="B30" s="225" t="s">
        <v>127</v>
      </c>
      <c r="C30" s="226">
        <v>698000</v>
      </c>
      <c r="D30" s="226">
        <v>91000</v>
      </c>
      <c r="E30" s="226">
        <v>147000</v>
      </c>
      <c r="F30" s="226">
        <v>577000</v>
      </c>
      <c r="G30" s="226">
        <v>3891000</v>
      </c>
      <c r="H30" s="120"/>
      <c r="I30" s="224"/>
      <c r="J30" s="180">
        <v>4468000</v>
      </c>
      <c r="L30" s="181">
        <v>2337000</v>
      </c>
    </row>
    <row r="31" spans="1:12" ht="14.15" customHeight="1" x14ac:dyDescent="0.25">
      <c r="A31" s="209"/>
      <c r="B31" s="225" t="s">
        <v>128</v>
      </c>
      <c r="C31" s="268"/>
      <c r="D31" s="268"/>
      <c r="E31" s="268"/>
      <c r="F31" s="268">
        <v>-17294000</v>
      </c>
      <c r="G31" s="268">
        <v>-16137000</v>
      </c>
      <c r="H31" s="110"/>
      <c r="I31" s="224"/>
      <c r="J31" s="182">
        <v>-33431000</v>
      </c>
      <c r="L31" s="183">
        <v>-16569000</v>
      </c>
    </row>
    <row r="32" spans="1:12" ht="14.15" customHeight="1" thickBot="1" x14ac:dyDescent="0.35">
      <c r="A32" s="209"/>
      <c r="B32" s="282" t="s">
        <v>129</v>
      </c>
      <c r="C32" s="184">
        <v>-2971000</v>
      </c>
      <c r="D32" s="184">
        <v>-3996000</v>
      </c>
      <c r="E32" s="184">
        <v>-4080000</v>
      </c>
      <c r="F32" s="184">
        <v>-20531000</v>
      </c>
      <c r="G32" s="184">
        <v>-15798000</v>
      </c>
      <c r="H32" s="185">
        <v>-3741000</v>
      </c>
      <c r="I32" s="89"/>
      <c r="J32" s="186">
        <v>-40070000</v>
      </c>
      <c r="K32" s="94"/>
      <c r="L32" s="187">
        <v>-25600000</v>
      </c>
    </row>
    <row r="33" spans="1:12" ht="14.15" customHeight="1" x14ac:dyDescent="0.3">
      <c r="A33" s="209"/>
      <c r="B33" s="225"/>
      <c r="C33" s="269"/>
      <c r="D33" s="269"/>
      <c r="E33" s="272"/>
      <c r="F33" s="272"/>
      <c r="G33" s="272"/>
      <c r="H33" s="207"/>
      <c r="I33" s="224"/>
      <c r="J33" s="199"/>
      <c r="L33" s="200"/>
    </row>
    <row r="34" spans="1:12" ht="14.15" customHeight="1" x14ac:dyDescent="0.3">
      <c r="A34" s="209"/>
      <c r="B34" s="237" t="s">
        <v>130</v>
      </c>
      <c r="C34" s="238">
        <v>-22886000</v>
      </c>
      <c r="D34" s="238">
        <v>13357000</v>
      </c>
      <c r="E34" s="238">
        <v>37961000</v>
      </c>
      <c r="F34" s="238">
        <v>-2963000</v>
      </c>
      <c r="G34" s="238">
        <v>29877000</v>
      </c>
      <c r="H34" s="164">
        <v>-17022000</v>
      </c>
      <c r="I34" s="283"/>
      <c r="J34" s="284">
        <v>9892000</v>
      </c>
      <c r="L34" s="285">
        <v>-14307000</v>
      </c>
    </row>
    <row r="35" spans="1:12" ht="14.15" customHeight="1" x14ac:dyDescent="0.25">
      <c r="A35" s="209"/>
      <c r="B35" s="225" t="s">
        <v>131</v>
      </c>
      <c r="C35" s="226">
        <v>209040000</v>
      </c>
      <c r="D35" s="226">
        <v>186058000</v>
      </c>
      <c r="E35" s="226">
        <v>196463000</v>
      </c>
      <c r="F35" s="226">
        <v>231520000</v>
      </c>
      <c r="G35" s="226">
        <v>230657000</v>
      </c>
      <c r="H35" s="188">
        <v>258908000</v>
      </c>
      <c r="I35" s="224"/>
      <c r="J35" s="313">
        <v>231520000</v>
      </c>
      <c r="L35" s="314">
        <v>213941000</v>
      </c>
    </row>
    <row r="36" spans="1:12" ht="15" customHeight="1" x14ac:dyDescent="0.25">
      <c r="A36" s="209"/>
      <c r="B36" s="209" t="s">
        <v>132</v>
      </c>
      <c r="C36" s="268">
        <v>-96000</v>
      </c>
      <c r="D36" s="268">
        <v>-2952000</v>
      </c>
      <c r="E36" s="268">
        <v>-2904000</v>
      </c>
      <c r="F36" s="268">
        <v>2100000</v>
      </c>
      <c r="G36" s="268">
        <v>-1626000</v>
      </c>
      <c r="H36" s="144">
        <v>301000</v>
      </c>
      <c r="I36" s="224"/>
      <c r="J36" s="182">
        <v>775000</v>
      </c>
      <c r="L36" s="183">
        <v>-3171000</v>
      </c>
    </row>
    <row r="37" spans="1:12" ht="14.15" customHeight="1" thickBot="1" x14ac:dyDescent="0.35">
      <c r="A37" s="209"/>
      <c r="B37" s="282" t="s">
        <v>105</v>
      </c>
      <c r="C37" s="184">
        <v>186058000</v>
      </c>
      <c r="D37" s="184">
        <v>196463000</v>
      </c>
      <c r="E37" s="184">
        <v>231520000</v>
      </c>
      <c r="F37" s="184">
        <v>230657000</v>
      </c>
      <c r="G37" s="184">
        <v>258908000</v>
      </c>
      <c r="H37" s="185">
        <v>242187000</v>
      </c>
      <c r="I37" s="89"/>
      <c r="J37" s="186">
        <v>242187000</v>
      </c>
      <c r="K37" s="94"/>
      <c r="L37" s="187">
        <v>196463000</v>
      </c>
    </row>
    <row r="38" spans="1:12" ht="14.15" customHeight="1" x14ac:dyDescent="0.3">
      <c r="A38" s="209"/>
      <c r="B38" s="237"/>
      <c r="C38" s="271"/>
      <c r="D38" s="269"/>
      <c r="E38" s="269"/>
      <c r="F38" s="269"/>
      <c r="G38" s="269"/>
      <c r="H38" s="171"/>
      <c r="I38" s="224"/>
      <c r="J38" s="201"/>
      <c r="L38" s="202"/>
    </row>
    <row r="39" spans="1:12" ht="14.15" customHeight="1" x14ac:dyDescent="0.3">
      <c r="A39" s="209"/>
      <c r="B39" s="237" t="s">
        <v>133</v>
      </c>
      <c r="D39" s="218"/>
      <c r="E39" s="218"/>
      <c r="F39" s="218"/>
      <c r="G39" s="218"/>
      <c r="H39" s="156"/>
      <c r="I39" s="224"/>
      <c r="J39" s="197"/>
      <c r="L39" s="198"/>
    </row>
    <row r="40" spans="1:12" ht="14.15" customHeight="1" x14ac:dyDescent="0.25">
      <c r="A40" s="209"/>
      <c r="B40" s="225" t="s">
        <v>85</v>
      </c>
      <c r="C40" s="268">
        <v>187311000</v>
      </c>
      <c r="D40" s="268">
        <v>150000000</v>
      </c>
      <c r="E40" s="268">
        <v>140930000</v>
      </c>
      <c r="F40" s="268">
        <v>121313000</v>
      </c>
      <c r="G40" s="268">
        <v>60000000</v>
      </c>
      <c r="H40" s="144">
        <v>60000000</v>
      </c>
      <c r="I40" s="224"/>
      <c r="J40" s="175">
        <v>60000000</v>
      </c>
      <c r="L40" s="176">
        <v>231520000</v>
      </c>
    </row>
    <row r="41" spans="1:12" ht="14.15" customHeight="1" thickBot="1" x14ac:dyDescent="0.35">
      <c r="A41" s="209"/>
      <c r="B41" s="282" t="s">
        <v>104</v>
      </c>
      <c r="C41" s="184">
        <v>373369000</v>
      </c>
      <c r="D41" s="184">
        <v>346463000</v>
      </c>
      <c r="E41" s="184">
        <v>372450000</v>
      </c>
      <c r="F41" s="184">
        <v>351970000</v>
      </c>
      <c r="G41" s="184">
        <v>318908000</v>
      </c>
      <c r="H41" s="185">
        <v>302187000</v>
      </c>
      <c r="I41" s="89"/>
      <c r="J41" s="186">
        <v>302187000</v>
      </c>
      <c r="K41" s="94"/>
      <c r="L41" s="187">
        <v>427983000</v>
      </c>
    </row>
    <row r="42" spans="1:12" ht="16.75" customHeight="1" x14ac:dyDescent="0.3">
      <c r="A42" s="209"/>
      <c r="B42" s="225"/>
      <c r="C42" s="269"/>
      <c r="D42" s="269"/>
      <c r="E42" s="272"/>
      <c r="F42" s="272"/>
      <c r="G42" s="272"/>
      <c r="H42" s="236"/>
      <c r="I42" s="224"/>
      <c r="J42" s="242"/>
      <c r="L42" s="242"/>
    </row>
    <row r="43" spans="1:12" ht="16.75" customHeight="1" x14ac:dyDescent="0.25">
      <c r="A43" s="209"/>
      <c r="E43" s="224"/>
      <c r="F43" s="224"/>
      <c r="G43" s="224"/>
      <c r="I43" s="224"/>
    </row>
    <row r="44" spans="1:12" ht="16.75" customHeight="1" x14ac:dyDescent="0.3">
      <c r="A44" s="209"/>
      <c r="B44" s="273" t="s">
        <v>100</v>
      </c>
      <c r="E44" s="224"/>
      <c r="F44" s="224"/>
      <c r="G44" s="224"/>
      <c r="I44" s="224"/>
    </row>
    <row r="45" spans="1:12" ht="15" customHeight="1" x14ac:dyDescent="0.3">
      <c r="A45" s="209"/>
      <c r="B45" s="287" t="s">
        <v>43</v>
      </c>
      <c r="E45" s="274"/>
      <c r="F45" s="274"/>
      <c r="G45" s="274"/>
      <c r="I45" s="224"/>
    </row>
    <row r="46" spans="1:12" ht="14.15" customHeight="1" x14ac:dyDescent="0.3">
      <c r="A46" s="209"/>
      <c r="B46" s="286" t="s">
        <v>44</v>
      </c>
      <c r="C46" s="275">
        <v>-52131000</v>
      </c>
      <c r="D46" s="276">
        <v>-18987000</v>
      </c>
      <c r="E46" s="276">
        <v>35134000</v>
      </c>
      <c r="F46" s="276">
        <v>-780000</v>
      </c>
      <c r="G46" s="276">
        <v>-13058000</v>
      </c>
      <c r="H46" s="189">
        <v>-10897000</v>
      </c>
      <c r="I46" s="209"/>
      <c r="J46" s="190">
        <v>-24735000</v>
      </c>
      <c r="K46" s="209"/>
      <c r="L46" s="191">
        <v>-55314000</v>
      </c>
    </row>
    <row r="47" spans="1:12" ht="14.15" customHeight="1" x14ac:dyDescent="0.25">
      <c r="A47" s="209"/>
      <c r="B47" s="270" t="s">
        <v>45</v>
      </c>
      <c r="C47" s="277">
        <v>-1849000</v>
      </c>
      <c r="D47" s="278">
        <v>-1027000</v>
      </c>
      <c r="E47" s="278">
        <v>-1311000</v>
      </c>
      <c r="F47" s="278">
        <v>-3117000</v>
      </c>
      <c r="G47" s="278">
        <v>-2732000</v>
      </c>
      <c r="H47" s="192">
        <v>-2612000</v>
      </c>
      <c r="I47" s="209"/>
      <c r="J47" s="193">
        <v>-8461000</v>
      </c>
      <c r="K47" s="209"/>
      <c r="L47" s="194">
        <v>-4987000</v>
      </c>
    </row>
    <row r="48" spans="1:12" ht="15" customHeight="1" x14ac:dyDescent="0.3">
      <c r="B48" s="254" t="s">
        <v>43</v>
      </c>
      <c r="C48" s="279">
        <v>-53980000</v>
      </c>
      <c r="D48" s="279">
        <v>-20014000</v>
      </c>
      <c r="E48" s="279">
        <v>33823000</v>
      </c>
      <c r="F48" s="279">
        <v>-3897000</v>
      </c>
      <c r="G48" s="279">
        <v>-15790000</v>
      </c>
      <c r="H48" s="113">
        <v>-13509000</v>
      </c>
      <c r="J48" s="195">
        <v>-33196000</v>
      </c>
      <c r="K48" s="209"/>
      <c r="L48" s="196">
        <v>-60301000</v>
      </c>
    </row>
    <row r="49" spans="2:12" ht="15" customHeight="1" x14ac:dyDescent="0.25">
      <c r="B49" s="252" t="s">
        <v>134</v>
      </c>
      <c r="C49" s="292">
        <v>-0.44</v>
      </c>
      <c r="D49" s="288">
        <v>-0.14000000000000001</v>
      </c>
      <c r="E49" s="288">
        <v>0.27</v>
      </c>
      <c r="F49" s="288">
        <v>-0.03</v>
      </c>
      <c r="G49" s="288">
        <v>-0.12</v>
      </c>
      <c r="H49" s="289">
        <v>-0.11</v>
      </c>
      <c r="I49" s="293"/>
      <c r="J49" s="290">
        <v>-0.08</v>
      </c>
      <c r="K49" s="293"/>
      <c r="L49" s="291">
        <v>-0.15</v>
      </c>
    </row>
    <row r="50" spans="2:12" ht="15" customHeight="1" x14ac:dyDescent="0.25">
      <c r="B50" s="280"/>
      <c r="C50" s="246"/>
      <c r="D50" s="246"/>
      <c r="E50" s="246"/>
      <c r="F50" s="246"/>
      <c r="G50" s="246"/>
      <c r="H50" s="246"/>
      <c r="J50" s="246"/>
      <c r="L50" s="246"/>
    </row>
    <row r="51" spans="2:12" ht="15" customHeight="1" x14ac:dyDescent="0.25"/>
    <row r="52" spans="2:12" ht="15" customHeight="1" x14ac:dyDescent="0.25"/>
  </sheetData>
  <mergeCells count="1">
    <mergeCell ref="B2:F2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showGridLines="0" showRuler="0" workbookViewId="0"/>
  </sheetViews>
  <sheetFormatPr defaultColWidth="13.7265625" defaultRowHeight="12.5" x14ac:dyDescent="0.25"/>
  <cols>
    <col min="1" max="1" width="2.81640625" style="208" customWidth="1"/>
    <col min="2" max="2" width="60.26953125" style="208" customWidth="1"/>
    <col min="3" max="8" width="8.7265625" style="208" customWidth="1"/>
  </cols>
  <sheetData>
    <row r="1" spans="2:8" ht="16.75" customHeight="1" x14ac:dyDescent="0.25"/>
    <row r="2" spans="2:8" ht="23.25" customHeight="1" x14ac:dyDescent="0.4">
      <c r="B2" s="319" t="s">
        <v>135</v>
      </c>
      <c r="C2" s="319"/>
      <c r="D2" s="319"/>
    </row>
    <row r="3" spans="2:8" ht="16.75" customHeight="1" x14ac:dyDescent="0.3">
      <c r="B3" s="294" t="s">
        <v>1</v>
      </c>
    </row>
    <row r="4" spans="2:8" ht="16.75" customHeight="1" thickBot="1" x14ac:dyDescent="0.3"/>
    <row r="5" spans="2:8" ht="13.5" thickBot="1" x14ac:dyDescent="0.3">
      <c r="B5" s="263" t="s">
        <v>47</v>
      </c>
      <c r="C5" s="264" t="s">
        <v>48</v>
      </c>
      <c r="D5" s="264" t="s">
        <v>4</v>
      </c>
      <c r="E5" s="264" t="s">
        <v>49</v>
      </c>
      <c r="F5" s="264" t="s">
        <v>50</v>
      </c>
      <c r="G5" s="264" t="s">
        <v>51</v>
      </c>
      <c r="H5" s="6" t="s">
        <v>3</v>
      </c>
    </row>
    <row r="6" spans="2:8" ht="13" x14ac:dyDescent="0.3">
      <c r="B6" s="295" t="s">
        <v>136</v>
      </c>
      <c r="C6" s="296">
        <f>'2. Cons Stat of Income'!C11</f>
        <v>123703000</v>
      </c>
      <c r="D6" s="296">
        <f>'2. Cons Stat of Income'!D11</f>
        <v>147851000</v>
      </c>
      <c r="E6" s="296">
        <f>'2. Cons Stat of Income'!E11</f>
        <v>125434000</v>
      </c>
      <c r="F6" s="296">
        <f>'2. Cons Stat of Income'!F11</f>
        <v>131191000</v>
      </c>
      <c r="G6" s="296">
        <f>'2. Cons Stat of Income'!G11</f>
        <v>133102000</v>
      </c>
      <c r="H6" s="108">
        <f>'2. Cons Stat of Income'!H11</f>
        <v>127469000</v>
      </c>
    </row>
    <row r="7" spans="2:8" x14ac:dyDescent="0.25">
      <c r="B7" s="246" t="s">
        <v>39</v>
      </c>
      <c r="C7" s="297">
        <f>'2. Cons Stat of Income'!C7</f>
        <v>51588000</v>
      </c>
      <c r="D7" s="297">
        <f>'2. Cons Stat of Income'!D7</f>
        <v>65945000</v>
      </c>
      <c r="E7" s="297">
        <f>'2. Cons Stat of Income'!E7</f>
        <v>59843000</v>
      </c>
      <c r="F7" s="297">
        <f>'2. Cons Stat of Income'!F7</f>
        <v>62654000</v>
      </c>
      <c r="G7" s="297">
        <f>'2. Cons Stat of Income'!G7</f>
        <v>60983000</v>
      </c>
      <c r="H7" s="120">
        <f>'2. Cons Stat of Income'!H7</f>
        <v>52368000</v>
      </c>
    </row>
    <row r="8" spans="2:8" x14ac:dyDescent="0.25">
      <c r="B8" s="246" t="s">
        <v>40</v>
      </c>
      <c r="C8" s="297">
        <f>'2. Cons Stat of Income'!C8</f>
        <v>42211000</v>
      </c>
      <c r="D8" s="297">
        <f>'2. Cons Stat of Income'!D8</f>
        <v>39654000</v>
      </c>
      <c r="E8" s="297">
        <f>'2. Cons Stat of Income'!E8</f>
        <v>41651000</v>
      </c>
      <c r="F8" s="297">
        <f>'2. Cons Stat of Income'!F8</f>
        <v>42142000</v>
      </c>
      <c r="G8" s="297">
        <f>'2. Cons Stat of Income'!G8</f>
        <v>42267000</v>
      </c>
      <c r="H8" s="120">
        <f>'2. Cons Stat of Income'!H8</f>
        <v>42994000</v>
      </c>
    </row>
    <row r="9" spans="2:8" x14ac:dyDescent="0.25">
      <c r="B9" s="246" t="s">
        <v>9</v>
      </c>
      <c r="C9" s="297">
        <f>'2. Cons Stat of Income'!C10</f>
        <v>29904000</v>
      </c>
      <c r="D9" s="297">
        <f>'2. Cons Stat of Income'!D10</f>
        <v>42252000</v>
      </c>
      <c r="E9" s="297">
        <f>'2. Cons Stat of Income'!E10</f>
        <v>23940000</v>
      </c>
      <c r="F9" s="297">
        <f>'2. Cons Stat of Income'!F10</f>
        <v>26395000</v>
      </c>
      <c r="G9" s="297">
        <f>'2. Cons Stat of Income'!G10</f>
        <v>29853000</v>
      </c>
      <c r="H9" s="120">
        <f>'2. Cons Stat of Income'!H10</f>
        <v>32108000</v>
      </c>
    </row>
    <row r="10" spans="2:8" ht="5.9" customHeight="1" x14ac:dyDescent="0.25">
      <c r="C10" s="209"/>
      <c r="G10" s="209"/>
      <c r="H10" s="156"/>
    </row>
    <row r="11" spans="2:8" ht="13" x14ac:dyDescent="0.3">
      <c r="B11" s="295" t="s">
        <v>137</v>
      </c>
      <c r="C11" s="298">
        <f t="shared" ref="C11:H11" si="0">SUM(C12:C14)</f>
        <v>-30978000</v>
      </c>
      <c r="D11" s="298">
        <f t="shared" si="0"/>
        <v>31793000</v>
      </c>
      <c r="E11" s="298">
        <f t="shared" si="0"/>
        <v>6223000</v>
      </c>
      <c r="F11" s="298">
        <f t="shared" si="0"/>
        <v>-5044000</v>
      </c>
      <c r="G11" s="298">
        <f t="shared" si="0"/>
        <v>-14293000</v>
      </c>
      <c r="H11" s="164">
        <f t="shared" si="0"/>
        <v>45974000</v>
      </c>
    </row>
    <row r="12" spans="2:8" x14ac:dyDescent="0.25">
      <c r="B12" s="246" t="s">
        <v>39</v>
      </c>
      <c r="C12" s="297">
        <f>'3. Cons Balance Sheet'!D58-'3. Cons Balance Sheet'!C58</f>
        <v>-12953000</v>
      </c>
      <c r="D12" s="297">
        <f>'3. Cons Balance Sheet'!E58-'3. Cons Balance Sheet'!D58</f>
        <v>4054000</v>
      </c>
      <c r="E12" s="297">
        <f>'3. Cons Balance Sheet'!F58-'3. Cons Balance Sheet'!E58</f>
        <v>25173000</v>
      </c>
      <c r="F12" s="297">
        <f>'3. Cons Balance Sheet'!G58-'3. Cons Balance Sheet'!F58</f>
        <v>11744000</v>
      </c>
      <c r="G12" s="297">
        <f>'3. Cons Balance Sheet'!H58-'3. Cons Balance Sheet'!G58</f>
        <v>2133000</v>
      </c>
      <c r="H12" s="120">
        <f>'3. Cons Balance Sheet'!I58-'3. Cons Balance Sheet'!H58</f>
        <v>5779000</v>
      </c>
    </row>
    <row r="13" spans="2:8" x14ac:dyDescent="0.25">
      <c r="B13" s="246" t="s">
        <v>40</v>
      </c>
      <c r="C13" s="297">
        <f>'3. Cons Balance Sheet'!D59-'3. Cons Balance Sheet'!C59</f>
        <v>-9850000</v>
      </c>
      <c r="D13" s="297">
        <f>'3. Cons Balance Sheet'!E59-'3. Cons Balance Sheet'!D59</f>
        <v>33437000</v>
      </c>
      <c r="E13" s="297">
        <f>'3. Cons Balance Sheet'!F59-'3. Cons Balance Sheet'!E59</f>
        <v>-12792000</v>
      </c>
      <c r="F13" s="297">
        <f>'3. Cons Balance Sheet'!G59-'3. Cons Balance Sheet'!F59</f>
        <v>-11225000</v>
      </c>
      <c r="G13" s="297">
        <f>'3. Cons Balance Sheet'!H59-'3. Cons Balance Sheet'!G59</f>
        <v>-12547000</v>
      </c>
      <c r="H13" s="120">
        <f>'3. Cons Balance Sheet'!I59-'3. Cons Balance Sheet'!H59</f>
        <v>43088000</v>
      </c>
    </row>
    <row r="14" spans="2:8" x14ac:dyDescent="0.25">
      <c r="B14" s="246" t="s">
        <v>9</v>
      </c>
      <c r="C14" s="297">
        <f>'3. Cons Balance Sheet'!D60-'3. Cons Balance Sheet'!C60</f>
        <v>-8175000</v>
      </c>
      <c r="D14" s="297">
        <f>'3. Cons Balance Sheet'!E60-'3. Cons Balance Sheet'!D60</f>
        <v>-5698000</v>
      </c>
      <c r="E14" s="297">
        <f>'3. Cons Balance Sheet'!F60-'3. Cons Balance Sheet'!E60</f>
        <v>-6158000</v>
      </c>
      <c r="F14" s="297">
        <f>'3. Cons Balance Sheet'!G60-'3. Cons Balance Sheet'!F60</f>
        <v>-5563000</v>
      </c>
      <c r="G14" s="297">
        <f>'3. Cons Balance Sheet'!H60-'3. Cons Balance Sheet'!G60</f>
        <v>-3879000</v>
      </c>
      <c r="H14" s="120">
        <f>'3. Cons Balance Sheet'!I60-'3. Cons Balance Sheet'!H60</f>
        <v>-2893000</v>
      </c>
    </row>
    <row r="15" spans="2:8" ht="5.9" customHeight="1" x14ac:dyDescent="0.25">
      <c r="C15" s="270"/>
      <c r="G15" s="270"/>
      <c r="H15" s="168"/>
    </row>
    <row r="16" spans="2:8" ht="13" x14ac:dyDescent="0.3">
      <c r="B16" s="254" t="s">
        <v>138</v>
      </c>
      <c r="C16" s="299">
        <f t="shared" ref="C16:H16" si="1">C11+C6</f>
        <v>92725000</v>
      </c>
      <c r="D16" s="299">
        <f t="shared" si="1"/>
        <v>179644000</v>
      </c>
      <c r="E16" s="299">
        <f t="shared" si="1"/>
        <v>131657000</v>
      </c>
      <c r="F16" s="299">
        <f t="shared" si="1"/>
        <v>126147000</v>
      </c>
      <c r="G16" s="299">
        <f t="shared" si="1"/>
        <v>118809000</v>
      </c>
      <c r="H16" s="163">
        <f t="shared" si="1"/>
        <v>173443000</v>
      </c>
    </row>
    <row r="17" spans="2:8" x14ac:dyDescent="0.25">
      <c r="B17" s="246" t="s">
        <v>39</v>
      </c>
      <c r="C17" s="297">
        <f t="shared" ref="C17:H19" si="2">C7+C12</f>
        <v>38635000</v>
      </c>
      <c r="D17" s="297">
        <f t="shared" si="2"/>
        <v>69999000</v>
      </c>
      <c r="E17" s="297">
        <f t="shared" si="2"/>
        <v>85016000</v>
      </c>
      <c r="F17" s="297">
        <f t="shared" si="2"/>
        <v>74398000</v>
      </c>
      <c r="G17" s="297">
        <f t="shared" si="2"/>
        <v>63116000</v>
      </c>
      <c r="H17" s="120">
        <f t="shared" si="2"/>
        <v>58147000</v>
      </c>
    </row>
    <row r="18" spans="2:8" x14ac:dyDescent="0.25">
      <c r="B18" s="246" t="s">
        <v>40</v>
      </c>
      <c r="C18" s="297">
        <f t="shared" si="2"/>
        <v>32361000</v>
      </c>
      <c r="D18" s="297">
        <f t="shared" si="2"/>
        <v>73091000</v>
      </c>
      <c r="E18" s="297">
        <f t="shared" si="2"/>
        <v>28859000</v>
      </c>
      <c r="F18" s="297">
        <f t="shared" si="2"/>
        <v>30917000</v>
      </c>
      <c r="G18" s="297">
        <f t="shared" si="2"/>
        <v>29720000</v>
      </c>
      <c r="H18" s="120">
        <f t="shared" si="2"/>
        <v>86082000</v>
      </c>
    </row>
    <row r="19" spans="2:8" x14ac:dyDescent="0.25">
      <c r="B19" s="246" t="s">
        <v>9</v>
      </c>
      <c r="C19" s="297">
        <f t="shared" si="2"/>
        <v>21729000</v>
      </c>
      <c r="D19" s="297">
        <f t="shared" si="2"/>
        <v>36554000</v>
      </c>
      <c r="E19" s="297">
        <f t="shared" si="2"/>
        <v>17782000</v>
      </c>
      <c r="F19" s="297">
        <f t="shared" si="2"/>
        <v>20832000</v>
      </c>
      <c r="G19" s="297">
        <f t="shared" si="2"/>
        <v>25974000</v>
      </c>
      <c r="H19" s="120">
        <f t="shared" si="2"/>
        <v>29215000</v>
      </c>
    </row>
    <row r="20" spans="2:8" ht="5.9" customHeight="1" x14ac:dyDescent="0.25">
      <c r="C20" s="209"/>
      <c r="H20" s="156"/>
    </row>
    <row r="21" spans="2:8" x14ac:dyDescent="0.25">
      <c r="B21" s="246" t="s">
        <v>52</v>
      </c>
      <c r="C21" s="297">
        <f>'2. Cons Stat of Income'!C12</f>
        <v>17921000</v>
      </c>
      <c r="D21" s="297">
        <f>'2. Cons Stat of Income'!D12</f>
        <v>35861000</v>
      </c>
      <c r="E21" s="297">
        <f>'2. Cons Stat of Income'!E12</f>
        <v>22381000</v>
      </c>
      <c r="F21" s="297">
        <f>'2. Cons Stat of Income'!F12</f>
        <v>24681000</v>
      </c>
      <c r="G21" s="297">
        <f>'2. Cons Stat of Income'!G12</f>
        <v>30367000</v>
      </c>
      <c r="H21" s="120">
        <f>'2. Cons Stat of Income'!H12</f>
        <v>23842000</v>
      </c>
    </row>
    <row r="22" spans="2:8" ht="5.9" customHeight="1" x14ac:dyDescent="0.3">
      <c r="C22" s="270"/>
      <c r="H22" s="206"/>
    </row>
    <row r="23" spans="2:8" ht="13" x14ac:dyDescent="0.3">
      <c r="B23" s="254" t="s">
        <v>139</v>
      </c>
      <c r="C23" s="299">
        <f t="shared" ref="C23:H23" si="3">C16-C21</f>
        <v>74804000</v>
      </c>
      <c r="D23" s="299">
        <f t="shared" si="3"/>
        <v>143783000</v>
      </c>
      <c r="E23" s="299">
        <f t="shared" si="3"/>
        <v>109276000</v>
      </c>
      <c r="F23" s="299">
        <f t="shared" si="3"/>
        <v>101466000</v>
      </c>
      <c r="G23" s="299">
        <f t="shared" si="3"/>
        <v>88442000</v>
      </c>
      <c r="H23" s="163">
        <f t="shared" si="3"/>
        <v>149601000</v>
      </c>
    </row>
    <row r="24" spans="2:8" ht="5.9" customHeight="1" x14ac:dyDescent="0.25">
      <c r="C24" s="270"/>
      <c r="H24" s="168"/>
    </row>
    <row r="25" spans="2:8" ht="13" x14ac:dyDescent="0.3">
      <c r="B25" s="254" t="s">
        <v>140</v>
      </c>
      <c r="C25" s="299">
        <f t="shared" ref="C25:H25" si="4">SUM(C26:C28)</f>
        <v>103987000</v>
      </c>
      <c r="D25" s="299">
        <f t="shared" si="4"/>
        <v>113249000</v>
      </c>
      <c r="E25" s="299">
        <f t="shared" si="4"/>
        <v>116418000</v>
      </c>
      <c r="F25" s="299">
        <f t="shared" si="4"/>
        <v>106161000</v>
      </c>
      <c r="G25" s="299">
        <f t="shared" si="4"/>
        <v>111323000</v>
      </c>
      <c r="H25" s="163">
        <f t="shared" si="4"/>
        <v>115314000</v>
      </c>
    </row>
    <row r="26" spans="2:8" x14ac:dyDescent="0.25">
      <c r="B26" s="246" t="s">
        <v>29</v>
      </c>
      <c r="C26" s="297">
        <f>'2. Cons Stat of Income'!C20-'2. Cons Stat of Income'!C25</f>
        <v>98469000</v>
      </c>
      <c r="D26" s="297">
        <f>'2. Cons Stat of Income'!D20-'2. Cons Stat of Income'!D25</f>
        <v>108135000</v>
      </c>
      <c r="E26" s="297">
        <f>'2. Cons Stat of Income'!E20-'2. Cons Stat of Income'!E25</f>
        <v>110880000</v>
      </c>
      <c r="F26" s="297">
        <f>'2. Cons Stat of Income'!F20-'2. Cons Stat of Income'!F25</f>
        <v>99230000</v>
      </c>
      <c r="G26" s="297">
        <f>'2. Cons Stat of Income'!G20-'2. Cons Stat of Income'!G25</f>
        <v>105039000</v>
      </c>
      <c r="H26" s="120">
        <f>'2. Cons Stat of Income'!H20-'2. Cons Stat of Income'!H25</f>
        <v>108961000</v>
      </c>
    </row>
    <row r="27" spans="2:8" x14ac:dyDescent="0.25">
      <c r="B27" s="246" t="s">
        <v>141</v>
      </c>
      <c r="C27" s="297">
        <f>-('4. Cons Stat of CF'!C23+'4. Cons Stat of CF'!C24)</f>
        <v>1849000</v>
      </c>
      <c r="D27" s="297">
        <f>-('4. Cons Stat of CF'!D23+'4. Cons Stat of CF'!D24)</f>
        <v>1027000</v>
      </c>
      <c r="E27" s="297">
        <f>-('4. Cons Stat of CF'!E23+'4. Cons Stat of CF'!E24)</f>
        <v>1311000</v>
      </c>
      <c r="F27" s="297">
        <f>-('4. Cons Stat of CF'!F23+'4. Cons Stat of CF'!F24)</f>
        <v>3117000</v>
      </c>
      <c r="G27" s="297">
        <f>-('4. Cons Stat of CF'!G23+'4. Cons Stat of CF'!G24)</f>
        <v>2732000</v>
      </c>
      <c r="H27" s="120">
        <f>-('4. Cons Stat of CF'!H23+'4. Cons Stat of CF'!H24)</f>
        <v>2612000</v>
      </c>
    </row>
    <row r="28" spans="2:8" x14ac:dyDescent="0.25">
      <c r="B28" s="246" t="s">
        <v>142</v>
      </c>
      <c r="C28" s="297">
        <f>-'4. Cons Stat of CF'!C29</f>
        <v>3669000</v>
      </c>
      <c r="D28" s="297">
        <f>-'4. Cons Stat of CF'!D29</f>
        <v>4087000</v>
      </c>
      <c r="E28" s="297">
        <f>-'4. Cons Stat of CF'!E29</f>
        <v>4227000</v>
      </c>
      <c r="F28" s="297">
        <f>-'4. Cons Stat of CF'!F29</f>
        <v>3814000</v>
      </c>
      <c r="G28" s="297">
        <f>-'4. Cons Stat of CF'!G29</f>
        <v>3552000</v>
      </c>
      <c r="H28" s="120">
        <f>-'4. Cons Stat of CF'!H29</f>
        <v>3741000</v>
      </c>
    </row>
    <row r="29" spans="2:8" ht="5.9" customHeight="1" x14ac:dyDescent="0.3">
      <c r="C29" s="270"/>
      <c r="H29" s="206"/>
    </row>
    <row r="30" spans="2:8" ht="13" x14ac:dyDescent="0.3">
      <c r="B30" s="300" t="s">
        <v>143</v>
      </c>
      <c r="C30" s="301">
        <f t="shared" ref="C30:H30" si="5">C23-C25</f>
        <v>-29183000</v>
      </c>
      <c r="D30" s="301">
        <f t="shared" si="5"/>
        <v>30534000</v>
      </c>
      <c r="E30" s="301">
        <f t="shared" si="5"/>
        <v>-7142000</v>
      </c>
      <c r="F30" s="301">
        <f t="shared" si="5"/>
        <v>-4695000</v>
      </c>
      <c r="G30" s="301">
        <f t="shared" si="5"/>
        <v>-22881000</v>
      </c>
      <c r="H30" s="203">
        <f t="shared" si="5"/>
        <v>34287000</v>
      </c>
    </row>
    <row r="31" spans="2:8" ht="13" x14ac:dyDescent="0.3">
      <c r="B31" s="280"/>
      <c r="C31" s="302"/>
      <c r="D31" s="302"/>
      <c r="E31" s="302"/>
      <c r="F31" s="302"/>
      <c r="G31" s="302"/>
      <c r="H31" s="308"/>
    </row>
    <row r="32" spans="2:8" x14ac:dyDescent="0.25">
      <c r="C32" s="209"/>
      <c r="G32" s="209"/>
    </row>
    <row r="33" spans="2:8" ht="13" x14ac:dyDescent="0.3">
      <c r="B33" s="243" t="s">
        <v>144</v>
      </c>
      <c r="C33" s="209"/>
      <c r="G33" s="209"/>
    </row>
    <row r="34" spans="2:8" ht="13" x14ac:dyDescent="0.3">
      <c r="B34" s="303" t="s">
        <v>145</v>
      </c>
      <c r="C34" s="304"/>
      <c r="G34" s="304"/>
    </row>
    <row r="35" spans="2:8" x14ac:dyDescent="0.25">
      <c r="B35" s="280" t="s">
        <v>146</v>
      </c>
      <c r="C35" s="305">
        <f>SUM('4. Cons Stat of CF'!C13:C15)-C11</f>
        <v>-22111000</v>
      </c>
      <c r="D35" s="305">
        <f>SUM('4. Cons Stat of CF'!D13:D15)-D11</f>
        <v>-50978000</v>
      </c>
      <c r="E35" s="305">
        <f>SUM('4. Cons Stat of CF'!E13:E15)-E11</f>
        <v>37049000</v>
      </c>
      <c r="F35" s="305">
        <f>SUM('4. Cons Stat of CF'!F13:F15)-F11</f>
        <v>-6321000</v>
      </c>
      <c r="G35" s="305">
        <f>SUM('4. Cons Stat of CF'!G13:G15)-G11</f>
        <v>8763000</v>
      </c>
      <c r="H35" s="177">
        <f>SUM('4. Cons Stat of CF'!H13:H15)-H11</f>
        <v>-51568000</v>
      </c>
    </row>
    <row r="36" spans="2:8" x14ac:dyDescent="0.25">
      <c r="B36" s="246" t="s">
        <v>147</v>
      </c>
      <c r="C36" s="297">
        <f>SUM('4. Cons Stat of CF'!C18:C20)</f>
        <v>-4145000</v>
      </c>
      <c r="D36" s="297">
        <f>SUM('4. Cons Stat of CF'!D18:D20)</f>
        <v>-1486000</v>
      </c>
      <c r="E36" s="297">
        <f>SUM('4. Cons Stat of CF'!E18:E20)</f>
        <v>-961000</v>
      </c>
      <c r="F36" s="297">
        <f>SUM('4. Cons Stat of CF'!F18:F20)</f>
        <v>-2134000</v>
      </c>
      <c r="G36" s="297">
        <f>SUM('4. Cons Stat of CF'!G18:G20)</f>
        <v>-1280000</v>
      </c>
      <c r="H36" s="188">
        <f>SUM('4. Cons Stat of CF'!H18:H20)</f>
        <v>-1513000</v>
      </c>
    </row>
    <row r="37" spans="2:8" x14ac:dyDescent="0.25">
      <c r="B37" s="246" t="s">
        <v>142</v>
      </c>
      <c r="C37" s="297">
        <f>-'4. Cons Stat of CF'!C29</f>
        <v>3669000</v>
      </c>
      <c r="D37" s="297">
        <f>-'4. Cons Stat of CF'!D29</f>
        <v>4087000</v>
      </c>
      <c r="E37" s="297">
        <f>-'4. Cons Stat of CF'!E29</f>
        <v>4227000</v>
      </c>
      <c r="F37" s="297">
        <f>-'4. Cons Stat of CF'!F29</f>
        <v>3814000</v>
      </c>
      <c r="G37" s="297">
        <f>-'4. Cons Stat of CF'!G29</f>
        <v>3552000</v>
      </c>
      <c r="H37" s="120">
        <f>-'4. Cons Stat of CF'!H29</f>
        <v>3741000</v>
      </c>
    </row>
    <row r="38" spans="2:8" x14ac:dyDescent="0.25">
      <c r="B38" s="246" t="s">
        <v>148</v>
      </c>
      <c r="C38" s="297">
        <f>'4. Cons Stat of CF'!C7+'4. Cons Stat of CF'!C9+'4. Cons Stat of CF'!C10+'4. Cons Stat of CF'!C11</f>
        <v>-2210000</v>
      </c>
      <c r="D38" s="297">
        <f>'4. Cons Stat of CF'!D7+'4. Cons Stat of CF'!D9+'4. Cons Stat of CF'!D10+'4. Cons Stat of CF'!D11</f>
        <v>-2171000</v>
      </c>
      <c r="E38" s="297">
        <f>'4. Cons Stat of CF'!E7+'4. Cons Stat of CF'!E9+'4. Cons Stat of CF'!E10+'4. Cons Stat of CF'!E11</f>
        <v>650000</v>
      </c>
      <c r="F38" s="297">
        <f>'4. Cons Stat of CF'!F7+'4. Cons Stat of CF'!F9+'4. Cons Stat of CF'!F10+'4. Cons Stat of CF'!F11</f>
        <v>5439000</v>
      </c>
      <c r="G38" s="297">
        <f>'4. Cons Stat of CF'!G7+'4. Cons Stat of CF'!G9+'4. Cons Stat of CF'!G10+'4. Cons Stat of CF'!G11</f>
        <v>-3944000</v>
      </c>
      <c r="H38" s="120">
        <f>'4. Cons Stat of CF'!H7+'4. Cons Stat of CF'!H9+'4. Cons Stat of CF'!H10+'4. Cons Stat of CF'!H11</f>
        <v>1544000</v>
      </c>
    </row>
    <row r="39" spans="2:8" ht="13" x14ac:dyDescent="0.3">
      <c r="B39" s="300" t="s">
        <v>149</v>
      </c>
      <c r="C39" s="301">
        <f t="shared" ref="C39:H39" si="6">C30+SUM(C35:C38)</f>
        <v>-53980000</v>
      </c>
      <c r="D39" s="301">
        <f t="shared" si="6"/>
        <v>-20014000</v>
      </c>
      <c r="E39" s="301">
        <f t="shared" si="6"/>
        <v>33823000</v>
      </c>
      <c r="F39" s="301">
        <f t="shared" si="6"/>
        <v>-3897000</v>
      </c>
      <c r="G39" s="301">
        <f t="shared" si="6"/>
        <v>-15790000</v>
      </c>
      <c r="H39" s="203">
        <f t="shared" si="6"/>
        <v>-13509000</v>
      </c>
    </row>
    <row r="40" spans="2:8" x14ac:dyDescent="0.25">
      <c r="B40" s="307"/>
      <c r="C40" s="302"/>
      <c r="D40" s="302"/>
      <c r="E40" s="302"/>
      <c r="F40" s="302"/>
      <c r="G40" s="302"/>
      <c r="H40" s="309"/>
    </row>
    <row r="41" spans="2:8" x14ac:dyDescent="0.25">
      <c r="C41" s="209"/>
      <c r="D41" s="209"/>
      <c r="E41" s="209"/>
      <c r="F41" s="209"/>
      <c r="G41" s="209"/>
    </row>
    <row r="42" spans="2:8" ht="13" x14ac:dyDescent="0.3">
      <c r="B42" s="303" t="s">
        <v>150</v>
      </c>
      <c r="C42" s="270"/>
      <c r="D42" s="270"/>
      <c r="E42" s="270"/>
      <c r="F42" s="270"/>
      <c r="G42" s="270"/>
    </row>
    <row r="43" spans="2:8" x14ac:dyDescent="0.25">
      <c r="B43" s="280" t="s">
        <v>142</v>
      </c>
      <c r="C43" s="305">
        <f>'4. Cons Stat of CF'!C29</f>
        <v>-3669000</v>
      </c>
      <c r="D43" s="305">
        <f>'4. Cons Stat of CF'!D29</f>
        <v>-4087000</v>
      </c>
      <c r="E43" s="305">
        <f>'4. Cons Stat of CF'!E29</f>
        <v>-4227000</v>
      </c>
      <c r="F43" s="305">
        <f>'4. Cons Stat of CF'!F29</f>
        <v>-3814000</v>
      </c>
      <c r="G43" s="305">
        <f>'4. Cons Stat of CF'!G29</f>
        <v>-3552000</v>
      </c>
      <c r="H43" s="177">
        <f>'4. Cons Stat of CF'!H29</f>
        <v>-3741000</v>
      </c>
    </row>
    <row r="44" spans="2:8" x14ac:dyDescent="0.25">
      <c r="B44" s="246" t="s">
        <v>151</v>
      </c>
      <c r="C44" s="297">
        <f>SUM('4. Cons Stat of CF'!C25:C25)+SUM('4. Cons Stat of CF'!C30:C31)</f>
        <v>698000</v>
      </c>
      <c r="D44" s="297">
        <f>SUM('4. Cons Stat of CF'!D25:D25)+SUM('4. Cons Stat of CF'!D30:D31)</f>
        <v>91000</v>
      </c>
      <c r="E44" s="297">
        <f>SUM('4. Cons Stat of CF'!E25:E25)+SUM('4. Cons Stat of CF'!E30:E31)</f>
        <v>147000</v>
      </c>
      <c r="F44" s="297">
        <f>SUM('4. Cons Stat of CF'!F25:F25)+SUM('4. Cons Stat of CF'!F30:F31)</f>
        <v>-16717000</v>
      </c>
      <c r="G44" s="297">
        <f>SUM('4. Cons Stat of CF'!G25:G25)+SUM('4. Cons Stat of CF'!G30:G31)</f>
        <v>-12246000</v>
      </c>
      <c r="H44" s="120">
        <f>SUM('4. Cons Stat of CF'!H25:H25)+SUM('4. Cons Stat of CF'!H30:H31)</f>
        <v>228000</v>
      </c>
    </row>
    <row r="45" spans="2:8" x14ac:dyDescent="0.25">
      <c r="B45" s="252" t="s">
        <v>152</v>
      </c>
      <c r="C45" s="306">
        <v>-1243000</v>
      </c>
      <c r="D45" s="306">
        <f>'4. Cons Stat of CF'!D36+('3. Cons Balance Sheet'!E20-'3. Cons Balance Sheet'!D20+'4. Cons Stat of CF'!D26)</f>
        <v>-2896000</v>
      </c>
      <c r="E45" s="306">
        <f>'4. Cons Stat of CF'!E36+('3. Cons Balance Sheet'!F20-'3. Cons Balance Sheet'!E20+'4. Cons Stat of CF'!E26)</f>
        <v>-3756000</v>
      </c>
      <c r="F45" s="306">
        <f>'4. Cons Stat of CF'!F36+('3. Cons Balance Sheet'!G20-'3. Cons Balance Sheet'!F20+'4. Cons Stat of CF'!F26)</f>
        <v>3948000</v>
      </c>
      <c r="G45" s="306">
        <f>'4. Cons Stat of CF'!G36+('3. Cons Balance Sheet'!H20-'3. Cons Balance Sheet'!G20+'4. Cons Stat of CF'!G26)</f>
        <v>-1474000</v>
      </c>
      <c r="H45" s="144">
        <f>'4. Cons Stat of CF'!H36+('3. Cons Balance Sheet'!I20-'3. Cons Balance Sheet'!H20+'4. Cons Stat of CF'!H26)</f>
        <v>301000</v>
      </c>
    </row>
    <row r="46" spans="2:8" ht="13" x14ac:dyDescent="0.3">
      <c r="B46" s="300" t="s">
        <v>153</v>
      </c>
      <c r="C46" s="301">
        <f t="shared" ref="C46:H46" si="7">SUM(C39,C43:C45)</f>
        <v>-58194000</v>
      </c>
      <c r="D46" s="301">
        <f t="shared" si="7"/>
        <v>-26906000</v>
      </c>
      <c r="E46" s="301">
        <f t="shared" si="7"/>
        <v>25987000</v>
      </c>
      <c r="F46" s="301">
        <f t="shared" si="7"/>
        <v>-20480000</v>
      </c>
      <c r="G46" s="301">
        <f t="shared" si="7"/>
        <v>-33062000</v>
      </c>
      <c r="H46" s="203">
        <f t="shared" si="7"/>
        <v>-16721000</v>
      </c>
    </row>
    <row r="47" spans="2:8" ht="16.75" customHeight="1" x14ac:dyDescent="0.25">
      <c r="B47" s="280"/>
      <c r="C47" s="302"/>
      <c r="D47" s="302"/>
      <c r="E47" s="302"/>
      <c r="F47" s="302"/>
      <c r="G47" s="302"/>
      <c r="H47" s="309"/>
    </row>
    <row r="48" spans="2:8" x14ac:dyDescent="0.25">
      <c r="C48" s="209"/>
      <c r="D48" s="209"/>
      <c r="E48" s="209"/>
      <c r="F48" s="209"/>
      <c r="G48" s="209"/>
    </row>
    <row r="49" spans="2:8" ht="13" x14ac:dyDescent="0.3">
      <c r="B49" s="310" t="s">
        <v>154</v>
      </c>
      <c r="C49" s="304"/>
      <c r="D49" s="304"/>
      <c r="E49" s="304"/>
      <c r="F49" s="304"/>
      <c r="G49" s="304"/>
    </row>
    <row r="50" spans="2:8" ht="13" x14ac:dyDescent="0.3">
      <c r="B50" s="280" t="s">
        <v>155</v>
      </c>
      <c r="C50" s="305">
        <v>35212000</v>
      </c>
      <c r="D50" s="305">
        <f>-'3. Cons Balance Sheet'!E20+'3. Cons Balance Sheet'!D20</f>
        <v>37311000</v>
      </c>
      <c r="E50" s="305">
        <f>-'3. Cons Balance Sheet'!F20+'3. Cons Balance Sheet'!E20</f>
        <v>9070000</v>
      </c>
      <c r="F50" s="305">
        <f>-'3. Cons Balance Sheet'!G20+'3. Cons Balance Sheet'!F20</f>
        <v>19617000</v>
      </c>
      <c r="G50" s="305">
        <f>-'3. Cons Balance Sheet'!H20+'3. Cons Balance Sheet'!G20</f>
        <v>61313000</v>
      </c>
      <c r="H50" s="163"/>
    </row>
    <row r="51" spans="2:8" ht="13" x14ac:dyDescent="0.3">
      <c r="B51" s="252" t="s">
        <v>132</v>
      </c>
      <c r="C51" s="306">
        <f>-'4. Cons Stat of CF'!C36</f>
        <v>96000</v>
      </c>
      <c r="D51" s="306">
        <f>-'4. Cons Stat of CF'!D36</f>
        <v>2952000</v>
      </c>
      <c r="E51" s="306">
        <f>-'4. Cons Stat of CF'!E36</f>
        <v>2904000</v>
      </c>
      <c r="F51" s="306">
        <f>-'4. Cons Stat of CF'!F36</f>
        <v>-2100000</v>
      </c>
      <c r="G51" s="306">
        <f>-'4. Cons Stat of CF'!G36</f>
        <v>1626000</v>
      </c>
      <c r="H51" s="204">
        <f>-'4. Cons Stat of CF'!H36</f>
        <v>-301000</v>
      </c>
    </row>
    <row r="52" spans="2:8" ht="13" x14ac:dyDescent="0.3">
      <c r="B52" s="300" t="s">
        <v>130</v>
      </c>
      <c r="C52" s="301">
        <f t="shared" ref="C52:H52" si="8">SUM(C46,C50:C51)</f>
        <v>-22886000</v>
      </c>
      <c r="D52" s="301">
        <f t="shared" si="8"/>
        <v>13357000</v>
      </c>
      <c r="E52" s="301">
        <f t="shared" si="8"/>
        <v>37961000</v>
      </c>
      <c r="F52" s="301">
        <f t="shared" si="8"/>
        <v>-2963000</v>
      </c>
      <c r="G52" s="301">
        <f t="shared" si="8"/>
        <v>29877000</v>
      </c>
      <c r="H52" s="205">
        <f t="shared" si="8"/>
        <v>-17022000</v>
      </c>
    </row>
    <row r="53" spans="2:8" x14ac:dyDescent="0.25">
      <c r="B53" s="280"/>
      <c r="C53" s="280"/>
      <c r="D53" s="280"/>
      <c r="E53" s="280"/>
      <c r="F53" s="280"/>
      <c r="G53" s="280"/>
      <c r="H53" s="280"/>
    </row>
  </sheetData>
  <mergeCells count="1">
    <mergeCell ref="B2:D2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44:H44 C35:H3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Christian Rudyanto</DisplayName>
        <AccountId>12</AccountId>
        <AccountType/>
      </UserInfo>
      <UserInfo>
        <DisplayName>Dirk Ypma</DisplayName>
        <AccountId>13</AccountId>
        <AccountType/>
      </UserInfo>
      <UserInfo>
        <DisplayName>Freek Borst</DisplayName>
        <AccountId>916</AccountId>
        <AccountType/>
      </UserInfo>
      <UserInfo>
        <DisplayName>Claudia Janssen</DisplayName>
        <AccountId>66</AccountId>
        <AccountType/>
      </UserInfo>
    </SharedWithUsers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AC20DA8D-266E-4D12-A125-F8FCD458F0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46B740-69DB-4995-AA51-5B9F02FC559B}"/>
</file>

<file path=customXml/itemProps3.xml><?xml version="1.0" encoding="utf-8"?>
<ds:datastoreItem xmlns:ds="http://schemas.openxmlformats.org/officeDocument/2006/customXml" ds:itemID="{E320237C-438D-4222-BD14-DCF35B31F62D}">
  <ds:schemaRefs>
    <ds:schemaRef ds:uri="http://purl.org/dc/terms/"/>
    <ds:schemaRef ds:uri="http://purl.org/dc/dcmitype/"/>
    <ds:schemaRef ds:uri="c1af17a9-2664-4b06-929c-5ef97ed0e901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bfb4364-6c3c-4f5e-ae56-1cd7f9654aa6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Claudia Janssen</cp:lastModifiedBy>
  <cp:revision>2</cp:revision>
  <dcterms:created xsi:type="dcterms:W3CDTF">2021-10-12T08:13:13Z</dcterms:created>
  <dcterms:modified xsi:type="dcterms:W3CDTF">2021-10-13T12:05:26Z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</Properties>
</file>