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4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aniellm\TomTom\Investor Relations - Press releases\2021\New Opex Structure\"/>
    </mc:Choice>
  </mc:AlternateContent>
  <xr:revisionPtr revIDLastSave="4455" documentId="8_{8AB60CF3-9CEC-463B-9483-08F57B9EDBBA}" xr6:coauthVersionLast="45" xr6:coauthVersionMax="46" xr10:uidLastSave="{FDC8A866-F1D3-4BBD-8B9F-54C3160C8FD1}"/>
  <bookViews>
    <workbookView xWindow="-28920" yWindow="-120" windowWidth="29040" windowHeight="15840" tabRatio="764" xr2:uid="{00000000-000D-0000-FFFF-FFFF00000000}"/>
  </bookViews>
  <sheets>
    <sheet name="Cover" sheetId="7" r:id="rId1"/>
    <sheet name="P&amp;L" sheetId="11" r:id="rId2"/>
    <sheet name="BS" sheetId="12" r:id="rId3"/>
    <sheet name="CF" sheetId="13" r:id="rId4"/>
    <sheet name="Operational performance" sheetId="14" r:id="rId5"/>
  </sheets>
  <definedNames>
    <definedName name="_xlnm._FilterDatabase" localSheetId="4" hidden="1">'Operational performance'!$B$5:$N$56</definedName>
    <definedName name="_GSRATES_1" hidden="1">"CT300001Latest          "</definedName>
    <definedName name="_GSRATES_COUNT" hidden="1">1</definedName>
    <definedName name="_t2" hidden="1">{"mgmt forecast",#N/A,FALSE,"Mgmt Forecast";"dcf table",#N/A,FALSE,"Mgmt Forecast";"sensitivity",#N/A,FALSE,"Mgmt Forecast";"table inputs",#N/A,FALSE,"Mgmt Forecast";"calculations",#N/A,FALSE,"Mgmt Forecast"}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dsfgdfgdfg" hidden="1">{"% Growth",#N/A,FALSE,"Income Statement";"% of GDAR",#N/A,FALSE,"Income Statement"}</definedName>
    <definedName name="ratios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ratios2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sds" hidden="1">{"Print Summary",#N/A,FALSE,"Bal_Graphs";"Print Summary",#N/A,FALSE,"DCF";"Print Summary",#N/A,FALSE,"Graphs";"Print Summary",#N/A,FALSE,"Summary"}</definedName>
    <definedName name="sdss" hidden="1">{"Print Summary",#N/A,FALSE,"Bal_Graphs";"Print Summary",#N/A,FALSE,"DCF";"Print Summary",#N/A,FALSE,"Graphs";"Print Summary",#N/A,FALSE,"Summary"}</definedName>
    <definedName name="solver_lin" hidden="1">0</definedName>
    <definedName name="solver_num" hidden="1">0</definedName>
    <definedName name="solver_typ" hidden="1">3</definedName>
    <definedName name="solver_val" hidden="1">0.1076</definedName>
    <definedName name="t" hidden="1">{"mgmt forecast",#N/A,FALSE,"Mgmt Forecast";"dcf table",#N/A,FALSE,"Mgmt Forecast";"sensitivity",#N/A,FALSE,"Mgmt Forecast";"table inputs",#N/A,FALSE,"Mgmt Forecast";"calculations",#N/A,FALSE,"Mgmt Forecast"}</definedName>
    <definedName name="temp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temp2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test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test2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All.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all2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Income._.Statement." hidden="1">{"% Growth",#N/A,FALSE,"Income Statement";"% of GDAR",#N/A,FALSE,"Income Statement"}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Summary." hidden="1">{"Print Summary",#N/A,FALSE,"Bal_Graphs";"Print Summary",#N/A,FALSE,"DCF";"Print Summary",#N/A,FALSE,"Graphs";"Print Summary",#N/A,FALSE,"Summary"}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2" l="1"/>
  <c r="K61" i="12"/>
  <c r="K60" i="12"/>
  <c r="K59" i="12"/>
  <c r="N29" i="11"/>
  <c r="K52" i="12" l="1"/>
  <c r="J52" i="12"/>
  <c r="I52" i="12"/>
  <c r="H52" i="12"/>
  <c r="G52" i="12"/>
  <c r="E52" i="12"/>
  <c r="D52" i="12"/>
  <c r="C52" i="12"/>
  <c r="K57" i="12"/>
  <c r="J57" i="12"/>
  <c r="I57" i="12"/>
  <c r="H57" i="12"/>
  <c r="G57" i="12"/>
  <c r="F57" i="12"/>
  <c r="E57" i="12"/>
  <c r="D57" i="12"/>
  <c r="C57" i="12"/>
  <c r="J61" i="12"/>
  <c r="I61" i="12"/>
  <c r="H61" i="12"/>
  <c r="G13" i="14" s="1"/>
  <c r="G61" i="12"/>
  <c r="E61" i="12"/>
  <c r="D61" i="12"/>
  <c r="C13" i="14" s="1"/>
  <c r="C61" i="12"/>
  <c r="J60" i="12"/>
  <c r="I60" i="12"/>
  <c r="H60" i="12"/>
  <c r="G60" i="12"/>
  <c r="F60" i="12"/>
  <c r="E60" i="12"/>
  <c r="D12" i="14" s="1"/>
  <c r="D60" i="12"/>
  <c r="C60" i="12"/>
  <c r="D59" i="12"/>
  <c r="E59" i="12"/>
  <c r="D11" i="14" s="1"/>
  <c r="F59" i="12"/>
  <c r="E11" i="14" s="1"/>
  <c r="G59" i="12"/>
  <c r="H59" i="12"/>
  <c r="I59" i="12"/>
  <c r="J59" i="12"/>
  <c r="C59" i="12"/>
  <c r="D13" i="14" l="1"/>
  <c r="E12" i="14"/>
  <c r="C12" i="14"/>
  <c r="L13" i="14"/>
  <c r="H12" i="14"/>
  <c r="H13" i="14"/>
  <c r="G12" i="14"/>
  <c r="I12" i="14"/>
  <c r="I13" i="14"/>
  <c r="C11" i="14"/>
  <c r="J11" i="14"/>
  <c r="M12" i="14"/>
  <c r="J12" i="14"/>
  <c r="M13" i="14"/>
  <c r="J13" i="14"/>
  <c r="I62" i="12"/>
  <c r="H11" i="14"/>
  <c r="L12" i="14"/>
  <c r="F12" i="14"/>
  <c r="I11" i="14"/>
  <c r="G62" i="12"/>
  <c r="M11" i="14"/>
  <c r="L11" i="14"/>
  <c r="G11" i="14"/>
  <c r="F11" i="14"/>
  <c r="H62" i="12"/>
  <c r="J62" i="12"/>
  <c r="E62" i="12"/>
  <c r="C62" i="12"/>
  <c r="D62" i="12"/>
  <c r="C10" i="14" s="1"/>
  <c r="H10" i="14" l="1"/>
  <c r="D10" i="14"/>
  <c r="I10" i="14"/>
  <c r="J10" i="14"/>
  <c r="M10" i="14"/>
  <c r="L10" i="14"/>
  <c r="G10" i="14"/>
  <c r="F51" i="12"/>
  <c r="L36" i="14" l="1"/>
  <c r="M36" i="14"/>
  <c r="F52" i="12"/>
  <c r="F61" i="12"/>
  <c r="L40" i="14"/>
  <c r="L42" i="13"/>
  <c r="L43" i="13" s="1"/>
  <c r="F42" i="13"/>
  <c r="F43" i="13" s="1"/>
  <c r="M42" i="13"/>
  <c r="M43" i="13" s="1"/>
  <c r="J42" i="13"/>
  <c r="J43" i="13" s="1"/>
  <c r="I42" i="13"/>
  <c r="I43" i="13" s="1"/>
  <c r="H42" i="13"/>
  <c r="H43" i="13" s="1"/>
  <c r="G42" i="13"/>
  <c r="G43" i="13" s="1"/>
  <c r="E42" i="13"/>
  <c r="E43" i="13" s="1"/>
  <c r="D42" i="13"/>
  <c r="D43" i="13" s="1"/>
  <c r="C42" i="13"/>
  <c r="C43" i="13" s="1"/>
  <c r="L39" i="14"/>
  <c r="D39" i="14"/>
  <c r="C39" i="14"/>
  <c r="N38" i="11"/>
  <c r="C47" i="14"/>
  <c r="M46" i="14"/>
  <c r="L46" i="14"/>
  <c r="J46" i="14"/>
  <c r="I46" i="14"/>
  <c r="H46" i="14"/>
  <c r="G46" i="14"/>
  <c r="F46" i="14"/>
  <c r="E46" i="14"/>
  <c r="D46" i="14"/>
  <c r="C46" i="14"/>
  <c r="M53" i="14"/>
  <c r="L53" i="14"/>
  <c r="J53" i="14"/>
  <c r="I53" i="14"/>
  <c r="H53" i="14"/>
  <c r="G53" i="14"/>
  <c r="F53" i="14"/>
  <c r="E53" i="14"/>
  <c r="D53" i="14"/>
  <c r="C53" i="14"/>
  <c r="M54" i="14"/>
  <c r="L54" i="14"/>
  <c r="J54" i="14"/>
  <c r="I54" i="14"/>
  <c r="H54" i="14"/>
  <c r="G54" i="14"/>
  <c r="F54" i="14"/>
  <c r="E54" i="14"/>
  <c r="D54" i="14"/>
  <c r="C54" i="14"/>
  <c r="L47" i="14"/>
  <c r="L48" i="14"/>
  <c r="M48" i="14"/>
  <c r="J48" i="14"/>
  <c r="I48" i="14"/>
  <c r="H48" i="14"/>
  <c r="G48" i="14"/>
  <c r="E48" i="14"/>
  <c r="D48" i="14"/>
  <c r="C48" i="14"/>
  <c r="F48" i="14"/>
  <c r="C20" i="14"/>
  <c r="D20" i="14"/>
  <c r="E20" i="14"/>
  <c r="F20" i="14"/>
  <c r="G20" i="14"/>
  <c r="H20" i="14"/>
  <c r="I20" i="14"/>
  <c r="J20" i="14"/>
  <c r="L20" i="14"/>
  <c r="M20" i="14"/>
  <c r="M24" i="11"/>
  <c r="M25" i="11" s="1"/>
  <c r="M26" i="11" s="1"/>
  <c r="L24" i="11"/>
  <c r="L25" i="11"/>
  <c r="J24" i="11"/>
  <c r="J25" i="11"/>
  <c r="I24" i="11"/>
  <c r="I25" i="11" s="1"/>
  <c r="I26" i="11" s="1"/>
  <c r="H24" i="11"/>
  <c r="H25" i="11"/>
  <c r="H26" i="11" s="1"/>
  <c r="G24" i="11"/>
  <c r="G25" i="11"/>
  <c r="F24" i="11"/>
  <c r="F25" i="11"/>
  <c r="E24" i="11"/>
  <c r="E25" i="11" s="1"/>
  <c r="E26" i="11" s="1"/>
  <c r="D24" i="11"/>
  <c r="D25" i="11"/>
  <c r="D26" i="11" s="1"/>
  <c r="C24" i="11"/>
  <c r="C25" i="11"/>
  <c r="M7" i="11"/>
  <c r="M9" i="11"/>
  <c r="L7" i="11"/>
  <c r="L9" i="11" s="1"/>
  <c r="J7" i="11"/>
  <c r="J9" i="11"/>
  <c r="J5" i="14" s="1"/>
  <c r="I7" i="11"/>
  <c r="I9" i="11"/>
  <c r="H7" i="11"/>
  <c r="H9" i="11"/>
  <c r="H5" i="14"/>
  <c r="G7" i="11"/>
  <c r="G9" i="11" s="1"/>
  <c r="F7" i="11"/>
  <c r="F9" i="11" s="1"/>
  <c r="E7" i="11"/>
  <c r="E9" i="11" s="1"/>
  <c r="D7" i="11"/>
  <c r="D9" i="11"/>
  <c r="D5" i="14" s="1"/>
  <c r="C7" i="11"/>
  <c r="D54" i="13"/>
  <c r="M14" i="11"/>
  <c r="M54" i="13"/>
  <c r="I14" i="11"/>
  <c r="I54" i="13"/>
  <c r="H14" i="11"/>
  <c r="H54" i="13"/>
  <c r="I5" i="14"/>
  <c r="M5" i="14"/>
  <c r="M15" i="14" s="1"/>
  <c r="C9" i="11"/>
  <c r="C54" i="13" s="1"/>
  <c r="K68" i="12"/>
  <c r="J68" i="12"/>
  <c r="I68" i="12"/>
  <c r="H68" i="12"/>
  <c r="G68" i="12"/>
  <c r="F68" i="12"/>
  <c r="E68" i="12"/>
  <c r="D68" i="12"/>
  <c r="K66" i="12"/>
  <c r="K69" i="12" s="1"/>
  <c r="J66" i="12"/>
  <c r="J69" i="12" s="1"/>
  <c r="I66" i="12"/>
  <c r="I69" i="12" s="1"/>
  <c r="H66" i="12"/>
  <c r="G66" i="12"/>
  <c r="G69" i="12" s="1"/>
  <c r="F66" i="12"/>
  <c r="F69" i="12" s="1"/>
  <c r="E66" i="12"/>
  <c r="E69" i="12" s="1"/>
  <c r="D66" i="12"/>
  <c r="C68" i="12"/>
  <c r="C66" i="12"/>
  <c r="C69" i="12" s="1"/>
  <c r="M39" i="14"/>
  <c r="J39" i="14"/>
  <c r="I39" i="14"/>
  <c r="H39" i="14"/>
  <c r="G39" i="14"/>
  <c r="F39" i="14"/>
  <c r="E39" i="14"/>
  <c r="M25" i="14"/>
  <c r="L25" i="14"/>
  <c r="J25" i="14"/>
  <c r="J24" i="14" s="1"/>
  <c r="I25" i="14"/>
  <c r="I24" i="14" s="1"/>
  <c r="H25" i="14"/>
  <c r="G25" i="14"/>
  <c r="F25" i="14"/>
  <c r="E25" i="14"/>
  <c r="D25" i="14"/>
  <c r="M27" i="14"/>
  <c r="L27" i="14"/>
  <c r="L38" i="14" s="1"/>
  <c r="L45" i="14" s="1"/>
  <c r="J27" i="14"/>
  <c r="I27" i="14"/>
  <c r="H27" i="14"/>
  <c r="H38" i="14" s="1"/>
  <c r="H45" i="14" s="1"/>
  <c r="G27" i="14"/>
  <c r="G38" i="14" s="1"/>
  <c r="G45" i="14" s="1"/>
  <c r="F27" i="14"/>
  <c r="E27" i="14"/>
  <c r="E38" i="14" s="1"/>
  <c r="E45" i="14" s="1"/>
  <c r="D27" i="14"/>
  <c r="D38" i="14" s="1"/>
  <c r="D45" i="14" s="1"/>
  <c r="C27" i="14"/>
  <c r="C38" i="14" s="1"/>
  <c r="C45" i="14" s="1"/>
  <c r="M26" i="14"/>
  <c r="L26" i="14"/>
  <c r="J26" i="14"/>
  <c r="I26" i="14"/>
  <c r="H26" i="14"/>
  <c r="G26" i="14"/>
  <c r="F26" i="14"/>
  <c r="F24" i="14" s="1"/>
  <c r="E26" i="14"/>
  <c r="D26" i="14"/>
  <c r="C26" i="14"/>
  <c r="C25" i="14"/>
  <c r="F38" i="14"/>
  <c r="F45" i="14" s="1"/>
  <c r="M38" i="14"/>
  <c r="M45" i="14" s="1"/>
  <c r="I38" i="14"/>
  <c r="I45" i="14" s="1"/>
  <c r="J38" i="14"/>
  <c r="J45" i="14" s="1"/>
  <c r="M37" i="14"/>
  <c r="L37" i="14"/>
  <c r="J37" i="14"/>
  <c r="I37" i="14"/>
  <c r="H37" i="14"/>
  <c r="G37" i="14"/>
  <c r="F37" i="14"/>
  <c r="E37" i="14"/>
  <c r="D37" i="14"/>
  <c r="C37" i="14"/>
  <c r="I18" i="14"/>
  <c r="M8" i="14"/>
  <c r="M18" i="14" s="1"/>
  <c r="L8" i="14"/>
  <c r="L18" i="14" s="1"/>
  <c r="J8" i="14"/>
  <c r="J18" i="14" s="1"/>
  <c r="I8" i="14"/>
  <c r="H8" i="14"/>
  <c r="H18" i="14" s="1"/>
  <c r="G8" i="14"/>
  <c r="G18" i="14" s="1"/>
  <c r="F8" i="14"/>
  <c r="E8" i="14"/>
  <c r="D8" i="14"/>
  <c r="D18" i="14" s="1"/>
  <c r="C8" i="14"/>
  <c r="C18" i="14" s="1"/>
  <c r="M7" i="14"/>
  <c r="M17" i="14" s="1"/>
  <c r="L7" i="14"/>
  <c r="L17" i="14" s="1"/>
  <c r="J7" i="14"/>
  <c r="J17" i="14" s="1"/>
  <c r="I7" i="14"/>
  <c r="I17" i="14" s="1"/>
  <c r="H7" i="14"/>
  <c r="H17" i="14" s="1"/>
  <c r="G7" i="14"/>
  <c r="G17" i="14" s="1"/>
  <c r="F7" i="14"/>
  <c r="F17" i="14" s="1"/>
  <c r="E7" i="14"/>
  <c r="E17" i="14" s="1"/>
  <c r="D7" i="14"/>
  <c r="D17" i="14" s="1"/>
  <c r="C7" i="14"/>
  <c r="C17" i="14" s="1"/>
  <c r="M6" i="14"/>
  <c r="M16" i="14" s="1"/>
  <c r="L6" i="14"/>
  <c r="L16" i="14" s="1"/>
  <c r="J6" i="14"/>
  <c r="J16" i="14" s="1"/>
  <c r="I6" i="14"/>
  <c r="I16" i="14" s="1"/>
  <c r="H6" i="14"/>
  <c r="H16" i="14" s="1"/>
  <c r="G6" i="14"/>
  <c r="G16" i="14" s="1"/>
  <c r="F6" i="14"/>
  <c r="F16" i="14" s="1"/>
  <c r="E6" i="14"/>
  <c r="E16" i="14" s="1"/>
  <c r="D6" i="14"/>
  <c r="D16" i="14" s="1"/>
  <c r="C6" i="14"/>
  <c r="C16" i="14" s="1"/>
  <c r="B38" i="14"/>
  <c r="M24" i="14" l="1"/>
  <c r="L24" i="14"/>
  <c r="E14" i="11"/>
  <c r="E5" i="14"/>
  <c r="E54" i="13"/>
  <c r="F54" i="13"/>
  <c r="F26" i="11"/>
  <c r="F14" i="11"/>
  <c r="F5" i="14"/>
  <c r="G14" i="11"/>
  <c r="G26" i="11"/>
  <c r="G54" i="13"/>
  <c r="G5" i="14"/>
  <c r="G15" i="14" s="1"/>
  <c r="G22" i="14" s="1"/>
  <c r="L5" i="14"/>
  <c r="L15" i="14" s="1"/>
  <c r="L14" i="11"/>
  <c r="L26" i="11"/>
  <c r="L54" i="13"/>
  <c r="J26" i="11"/>
  <c r="D14" i="11"/>
  <c r="D24" i="14"/>
  <c r="E24" i="14"/>
  <c r="J14" i="11"/>
  <c r="C24" i="14"/>
  <c r="C14" i="11"/>
  <c r="J54" i="13"/>
  <c r="C5" i="14"/>
  <c r="C15" i="14" s="1"/>
  <c r="C22" i="14" s="1"/>
  <c r="C26" i="11"/>
  <c r="H24" i="14"/>
  <c r="F62" i="12"/>
  <c r="E13" i="14"/>
  <c r="E18" i="14" s="1"/>
  <c r="F13" i="14"/>
  <c r="F18" i="14" s="1"/>
  <c r="G24" i="14"/>
  <c r="H69" i="12"/>
  <c r="D69" i="12"/>
  <c r="J15" i="14"/>
  <c r="J22" i="14" s="1"/>
  <c r="J29" i="14" s="1"/>
  <c r="I36" i="14"/>
  <c r="H36" i="14"/>
  <c r="D15" i="14"/>
  <c r="D22" i="14" s="1"/>
  <c r="D29" i="14" s="1"/>
  <c r="G29" i="14" l="1"/>
  <c r="C29" i="14"/>
  <c r="E10" i="14"/>
  <c r="E36" i="14" s="1"/>
  <c r="F10" i="14"/>
  <c r="F15" i="14" s="1"/>
  <c r="F22" i="14" s="1"/>
  <c r="F29" i="14" s="1"/>
  <c r="J36" i="14"/>
  <c r="J41" i="14" s="1"/>
  <c r="J49" i="14" s="1"/>
  <c r="J55" i="14" s="1"/>
  <c r="F36" i="14"/>
  <c r="F41" i="14" s="1"/>
  <c r="F49" i="14" s="1"/>
  <c r="F55" i="14" s="1"/>
  <c r="G36" i="14"/>
  <c r="L22" i="14"/>
  <c r="L29" i="14" s="1"/>
  <c r="L41" i="14" s="1"/>
  <c r="L49" i="14" s="1"/>
  <c r="L55" i="14" s="1"/>
  <c r="C36" i="14"/>
  <c r="I15" i="14"/>
  <c r="I22" i="14" s="1"/>
  <c r="I29" i="14" s="1"/>
  <c r="I41" i="14" s="1"/>
  <c r="I49" i="14" s="1"/>
  <c r="I55" i="14" s="1"/>
  <c r="H15" i="14"/>
  <c r="H22" i="14" s="1"/>
  <c r="H29" i="14" s="1"/>
  <c r="H41" i="14" s="1"/>
  <c r="H49" i="14" s="1"/>
  <c r="H55" i="14" s="1"/>
  <c r="M22" i="14"/>
  <c r="M29" i="14" s="1"/>
  <c r="E15" i="14"/>
  <c r="E22" i="14" s="1"/>
  <c r="E29" i="14" s="1"/>
  <c r="D36" i="14"/>
  <c r="D41" i="14" s="1"/>
  <c r="D49" i="14" s="1"/>
  <c r="D55" i="14" s="1"/>
  <c r="G41" i="14" l="1"/>
  <c r="G49" i="14" s="1"/>
  <c r="G55" i="14" s="1"/>
  <c r="C41" i="14"/>
  <c r="C49" i="14" s="1"/>
  <c r="C55" i="14" s="1"/>
  <c r="E41" i="14"/>
  <c r="E49" i="14" s="1"/>
  <c r="E55" i="14" s="1"/>
  <c r="M41" i="14"/>
  <c r="M49" i="14" s="1"/>
  <c r="M55" i="14" s="1"/>
</calcChain>
</file>

<file path=xl/sharedStrings.xml><?xml version="1.0" encoding="utf-8"?>
<sst xmlns="http://schemas.openxmlformats.org/spreadsheetml/2006/main" count="285" uniqueCount="162">
  <si>
    <t>FINANCIAL OVERVIEW</t>
  </si>
  <si>
    <t>Profit and loss</t>
  </si>
  <si>
    <t>Balance sheet</t>
  </si>
  <si>
    <t>Cash flow</t>
  </si>
  <si>
    <t>Operational performance</t>
  </si>
  <si>
    <t xml:space="preserve">TomTom defers revenue under IFRS for multiple-year arrangements. This leads to a mismatch between IFRS (reported) results and operational performance. This operational performance tab presents an illustrative reconciliation between the two views. </t>
  </si>
  <si>
    <t>Consolidated statement of income</t>
  </si>
  <si>
    <t>(€ in thousands)</t>
  </si>
  <si>
    <t xml:space="preserve">Q1 '19 </t>
  </si>
  <si>
    <t xml:space="preserve">Q2 '19 </t>
  </si>
  <si>
    <t xml:space="preserve">Q3 '19 </t>
  </si>
  <si>
    <t xml:space="preserve">Q4 '19 </t>
  </si>
  <si>
    <t xml:space="preserve">Q1 '20 </t>
  </si>
  <si>
    <t xml:space="preserve">Q2 '20 </t>
  </si>
  <si>
    <t xml:space="preserve">Q3 '20 </t>
  </si>
  <si>
    <t xml:space="preserve">Q4 '20 </t>
  </si>
  <si>
    <t xml:space="preserve">FY '19 </t>
  </si>
  <si>
    <t xml:space="preserve">FY '20 </t>
  </si>
  <si>
    <t xml:space="preserve">Automotive </t>
  </si>
  <si>
    <t xml:space="preserve">Enterprise </t>
  </si>
  <si>
    <t>Location Technology</t>
  </si>
  <si>
    <t>Consumer</t>
  </si>
  <si>
    <t>Revenue</t>
  </si>
  <si>
    <t>Cost of sales</t>
  </si>
  <si>
    <t>Gross profit</t>
  </si>
  <si>
    <t>Gross margin</t>
  </si>
  <si>
    <t/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</si>
  <si>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</si>
  <si>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</si>
  <si>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</si>
  <si>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</si>
  <si>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</t>
  </si>
  <si>
    <t>Depreciation and Amortization</t>
  </si>
  <si>
    <t>EBITDA</t>
  </si>
  <si>
    <t>EBITDA margin</t>
  </si>
  <si>
    <t>Financial result and result of associate</t>
  </si>
  <si>
    <t>Result before tax</t>
  </si>
  <si>
    <t>Income tax gain</t>
  </si>
  <si>
    <t>Net result from continuing operations</t>
  </si>
  <si>
    <t>Result after tax from discontinued operations</t>
  </si>
  <si>
    <t>Result on business disposal</t>
  </si>
  <si>
    <t>Net result from discontinued operations</t>
  </si>
  <si>
    <t>Net result</t>
  </si>
  <si>
    <t>Per share information:</t>
  </si>
  <si>
    <t>Weighted average number of shares (in thousands)</t>
  </si>
  <si>
    <t>Basic</t>
  </si>
  <si>
    <t>Diluted</t>
  </si>
  <si>
    <t>Earnings per share (in €)</t>
  </si>
  <si>
    <t>Earnings per share from continuing operations (in €)</t>
  </si>
  <si>
    <t>Consolidated balance sheet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</si>
  <si>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</si>
  <si>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</si>
  <si>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</si>
  <si>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</si>
  <si>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</si>
  <si>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</si>
  <si>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</si>
  <si>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</si>
  <si>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</si>
  <si>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</si>
  <si>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</si>
  <si>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</si>
  <si>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</si>
  <si>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</si>
  <si>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Assets held for sale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</si>
  <si>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</si>
  <si>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</si>
  <si>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</si>
  <si>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</si>
  <si>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</si>
  <si>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</si>
  <si>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Deferred revenue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</si>
  <si>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</si>
  <si>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</si>
  <si>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</si>
  <si>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</si>
  <si>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</si>
  <si>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Liabilities associated with assets held for sale</t>
  </si>
  <si>
    <t>Total current liabilities</t>
  </si>
  <si>
    <t>Total equity and liabilities</t>
  </si>
  <si>
    <t>Additional information:</t>
  </si>
  <si>
    <t>Deferred revenue breakdown</t>
  </si>
  <si>
    <t>Automotive</t>
  </si>
  <si>
    <t>Enterprise</t>
  </si>
  <si>
    <t>Net deferred revenue</t>
  </si>
  <si>
    <t>Less: Netting adjustment to unbilled revenue</t>
  </si>
  <si>
    <t>Gross deferred revenue</t>
  </si>
  <si>
    <t>Net cash</t>
  </si>
  <si>
    <t>Cash and cash equivalents at the end of the period</t>
  </si>
  <si>
    <t>Cash classified as held-for-sale</t>
  </si>
  <si>
    <t>Cash placed in fixed term deposits</t>
  </si>
  <si>
    <t>Net cash at the end of the period</t>
  </si>
  <si>
    <t>Consolidated statement of cash flows</t>
  </si>
  <si>
    <t>Operating result from continuing operations</t>
  </si>
  <si>
    <t>Operating result from discontinued operations</t>
  </si>
  <si>
    <t>Financial losses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</si>
  <si>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</si>
  <si>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</si>
  <si>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</si>
  <si>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</si>
  <si>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</si>
  <si>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</si>
  <si>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</si>
  <si>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</si>
  <si>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</si>
  <si>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</si>
  <si>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</si>
  <si>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</si>
  <si>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</si>
  <si>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</si>
  <si>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Net cash inflow from business disposal</t>
  </si>
  <si>
    <t>Dividends received</t>
  </si>
  <si>
    <t>(Increase)/decrease in fixed-term deposits</t>
  </si>
  <si>
    <t>Cash flow from investing activities</t>
  </si>
  <si>
    <t>Payment of lease liabilities</t>
  </si>
  <si>
    <t>Repayment of capital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</si>
  <si>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</si>
  <si>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</si>
  <si>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</si>
  <si>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</si>
  <si>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</si>
  <si>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</si>
  <si>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</si>
  <si>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Free cash flow</t>
  </si>
  <si>
    <t>Free cash from flow total operations</t>
  </si>
  <si>
    <t>Free cash flow from discontinued operations</t>
  </si>
  <si>
    <t>Free cash flow from continuing operations</t>
  </si>
  <si>
    <t>% of revenue</t>
  </si>
  <si>
    <t>Q1 '19</t>
  </si>
  <si>
    <t>Q2 '19</t>
  </si>
  <si>
    <t>Q3 '19</t>
  </si>
  <si>
    <t>Q4 '19</t>
  </si>
  <si>
    <t>Q1 '20</t>
  </si>
  <si>
    <t>Q2 '20</t>
  </si>
  <si>
    <t>Q3 '20</t>
  </si>
  <si>
    <t>Q4 '20</t>
  </si>
  <si>
    <t>FY '19</t>
  </si>
  <si>
    <t>FY '20</t>
  </si>
  <si>
    <t>Total IFRS revenue</t>
  </si>
  <si>
    <t>Movement of deferred revenue</t>
  </si>
  <si>
    <t xml:space="preserve">Total operational revenue </t>
  </si>
  <si>
    <t>Operational gross profit</t>
  </si>
  <si>
    <t>Total cash spend</t>
  </si>
  <si>
    <t>Operating expenses excluding D&amp;A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</si>
  <si>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</si>
  <si>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</si>
  <si>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</si>
  <si>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</si>
  <si>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</si>
  <si>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</si>
  <si>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</si>
  <si>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</si>
  <si>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r>
      <t>Elimination of discontinued operations</t>
    </r>
    <r>
      <rPr>
        <vertAlign val="superscript"/>
        <sz val="10"/>
        <rFont val="Calibri"/>
        <family val="2"/>
      </rPr>
      <t>1</t>
    </r>
  </si>
  <si>
    <t>FCF</t>
  </si>
  <si>
    <r>
      <rPr>
        <i/>
        <vertAlign val="superscript"/>
        <sz val="8"/>
        <rFont val="Calibri"/>
        <family val="2"/>
      </rPr>
      <t xml:space="preserve">1 </t>
    </r>
    <r>
      <rPr>
        <i/>
        <sz val="8"/>
        <rFont val="Calibri"/>
        <family val="2"/>
        <scheme val="minor"/>
      </rPr>
      <t xml:space="preserve">This represents an elimination of total cash flows relating to discontinued operations. </t>
    </r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</si>
  <si>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</si>
  <si>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</si>
  <si>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</si>
  <si>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</si>
  <si>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</si>
  <si>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</si>
  <si>
    <t>Research and development expenses - Geographic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</si>
</sst>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 ;_ * \-#,##0.00_ ;_ * &quot;-&quot;??_ ;_ @_ "/>
    <numFmt numFmtId="166" formatCode="[$-409]d\-mmm\-yy;@"/>
    <numFmt numFmtId="167" formatCode="_ * #,##0_ ;_ * \-#,##0_ ;_ * &quot;-&quot;??_ ;_ @_ "/>
    <numFmt numFmtId="168" formatCode="#,##0;&quot;-&quot;#,##0;#,##0;_(@_)"/>
    <numFmt numFmtId="169" formatCode="#,##0.00;&quot;-&quot;#,##0.00;#,##0.00;_(@_)"/>
    <numFmt numFmtId="170" formatCode="_(* #,##0_);_(* \(#,##0\);_(* &quot;-&quot;??_);_(@_)"/>
  </numFmts>
  <fonts count="43" x14ac:knownFonts="1"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Arial"/>
      <family val="2"/>
    </font>
    <font>
      <b/>
      <sz val="15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b/>
      <sz val="10"/>
      <color theme="2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4B7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i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0"/>
      <name val="Gotham-Bold"/>
    </font>
    <font>
      <sz val="10"/>
      <color theme="1"/>
      <name val="Gotham-Bold"/>
    </font>
    <font>
      <vertAlign val="superscript"/>
      <sz val="10"/>
      <name val="Calibri"/>
      <family val="2"/>
    </font>
    <font>
      <i/>
      <sz val="8"/>
      <name val="Calibri"/>
      <family val="2"/>
      <scheme val="minor"/>
    </font>
    <font>
      <i/>
      <vertAlign val="superscript"/>
      <sz val="8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Gotham-Bold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hair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dashed">
        <color theme="0" tint="-0.249977111117893"/>
      </left>
      <right style="dashed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 style="hair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theme="4"/>
      </bottom>
      <diagonal/>
    </border>
    <border>
      <left/>
      <right/>
      <top style="medium">
        <color theme="4"/>
      </top>
      <bottom style="medium">
        <color rgb="FF8DC3EB"/>
      </bottom>
      <diagonal/>
    </border>
    <border>
      <left/>
      <right/>
      <top/>
      <bottom style="dotted">
        <color theme="4"/>
      </bottom>
      <diagonal/>
    </border>
  </borders>
  <cellStyleXfs count="29">
    <xf numFmtId="0" fontId="0" fillId="0" borderId="0"/>
    <xf numFmtId="0" fontId="1" fillId="4" borderId="7"/>
    <xf numFmtId="0" fontId="5" fillId="3" borderId="1" applyNumberFormat="0">
      <alignment vertical="top" wrapText="1"/>
    </xf>
    <xf numFmtId="3" fontId="4" fillId="2" borderId="1">
      <alignment horizontal="right" vertical="top" wrapText="1"/>
    </xf>
    <xf numFmtId="0" fontId="7" fillId="2" borderId="0"/>
    <xf numFmtId="0" fontId="4" fillId="2" borderId="12" applyNumberFormat="0"/>
    <xf numFmtId="0" fontId="12" fillId="2" borderId="2">
      <alignment horizontal="left"/>
    </xf>
    <xf numFmtId="167" fontId="4" fillId="9" borderId="4"/>
    <xf numFmtId="167" fontId="3" fillId="10" borderId="3">
      <alignment horizontal="right"/>
    </xf>
    <xf numFmtId="0" fontId="3" fillId="2" borderId="0">
      <alignment horizontal="left"/>
    </xf>
    <xf numFmtId="0" fontId="8" fillId="2" borderId="0">
      <alignment horizontal="left"/>
    </xf>
    <xf numFmtId="167" fontId="3" fillId="2" borderId="0" applyFont="0" applyFill="0" applyBorder="0" applyAlignment="0" applyProtection="0">
      <alignment horizontal="left"/>
    </xf>
    <xf numFmtId="165" fontId="8" fillId="2" borderId="0" applyFill="0" applyBorder="0" applyProtection="0">
      <alignment horizontal="left"/>
    </xf>
    <xf numFmtId="0" fontId="14" fillId="6" borderId="8" applyNumberFormat="0" applyAlignment="0" applyProtection="0"/>
    <xf numFmtId="0" fontId="15" fillId="7" borderId="9" applyNumberFormat="0" applyAlignment="0" applyProtection="0"/>
    <xf numFmtId="0" fontId="13" fillId="0" borderId="0" applyNumberFormat="0" applyFill="0" applyBorder="0" applyAlignment="0" applyProtection="0"/>
    <xf numFmtId="0" fontId="11" fillId="2" borderId="5"/>
    <xf numFmtId="3" fontId="16" fillId="2" borderId="10">
      <alignment horizontal="center" vertical="center" wrapText="1"/>
    </xf>
    <xf numFmtId="49" fontId="12" fillId="2" borderId="5">
      <alignment horizontal="left" vertical="top"/>
    </xf>
    <xf numFmtId="0" fontId="1" fillId="8" borderId="11"/>
    <xf numFmtId="0" fontId="11" fillId="2" borderId="13">
      <alignment horizontal="center"/>
    </xf>
    <xf numFmtId="3" fontId="6" fillId="2" borderId="6">
      <alignment horizontal="left" vertical="top" wrapText="1"/>
    </xf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/>
  </cellStyleXfs>
  <cellXfs count="286">
    <xf numFmtId="0" fontId="0" fillId="0" borderId="0" xfId="0"/>
    <xf numFmtId="0" fontId="20" fillId="14" borderId="0" xfId="0" applyFont="1" applyFill="1" applyAlignment="1">
      <alignment wrapText="1"/>
    </xf>
    <xf numFmtId="0" fontId="0" fillId="0" borderId="0" xfId="0" applyFont="1"/>
    <xf numFmtId="0" fontId="22" fillId="14" borderId="14" xfId="0" applyFont="1" applyFill="1" applyBorder="1" applyAlignment="1">
      <alignment wrapText="1"/>
    </xf>
    <xf numFmtId="0" fontId="22" fillId="15" borderId="15" xfId="0" applyFont="1" applyFill="1" applyBorder="1" applyAlignment="1">
      <alignment horizontal="right" vertical="top" wrapText="1"/>
    </xf>
    <xf numFmtId="0" fontId="22" fillId="14" borderId="15" xfId="0" applyFont="1" applyFill="1" applyBorder="1" applyAlignment="1">
      <alignment horizontal="right" vertical="top" wrapText="1"/>
    </xf>
    <xf numFmtId="0" fontId="20" fillId="14" borderId="16" xfId="0" applyFont="1" applyFill="1" applyBorder="1" applyAlignment="1">
      <alignment horizontal="left" wrapText="1"/>
    </xf>
    <xf numFmtId="0" fontId="22" fillId="14" borderId="18" xfId="0" applyFont="1" applyFill="1" applyBorder="1" applyAlignment="1">
      <alignment wrapText="1"/>
    </xf>
    <xf numFmtId="0" fontId="22" fillId="14" borderId="19" xfId="0" applyFont="1" applyFill="1" applyBorder="1" applyAlignment="1">
      <alignment wrapText="1"/>
    </xf>
    <xf numFmtId="0" fontId="20" fillId="14" borderId="17" xfId="0" applyFont="1" applyFill="1" applyBorder="1" applyAlignment="1">
      <alignment horizontal="left" wrapText="1"/>
    </xf>
    <xf numFmtId="0" fontId="20" fillId="15" borderId="16" xfId="0" applyFont="1" applyFill="1" applyBorder="1" applyAlignment="1">
      <alignment horizontal="right" wrapText="1"/>
    </xf>
    <xf numFmtId="0" fontId="20" fillId="14" borderId="16" xfId="0" applyFont="1" applyFill="1" applyBorder="1" applyAlignment="1">
      <alignment horizontal="right" wrapText="1"/>
    </xf>
    <xf numFmtId="0" fontId="20" fillId="14" borderId="17" xfId="0" applyFont="1" applyFill="1" applyBorder="1" applyAlignment="1">
      <alignment horizontal="right" wrapText="1"/>
    </xf>
    <xf numFmtId="0" fontId="20" fillId="2" borderId="0" xfId="0" applyFont="1" applyFill="1" applyAlignment="1">
      <alignment wrapText="1"/>
    </xf>
    <xf numFmtId="0" fontId="20" fillId="14" borderId="0" xfId="0" applyFont="1" applyFill="1" applyAlignment="1">
      <alignment horizontal="left" wrapText="1"/>
    </xf>
    <xf numFmtId="0" fontId="20" fillId="14" borderId="19" xfId="0" applyFont="1" applyFill="1" applyBorder="1" applyAlignment="1">
      <alignment horizontal="left" wrapText="1"/>
    </xf>
    <xf numFmtId="0" fontId="0" fillId="0" borderId="0" xfId="0" applyFont="1" applyFill="1"/>
    <xf numFmtId="0" fontId="20" fillId="14" borderId="0" xfId="0" applyFont="1" applyFill="1" applyAlignment="1"/>
    <xf numFmtId="0" fontId="22" fillId="16" borderId="15" xfId="0" applyFont="1" applyFill="1" applyBorder="1" applyAlignment="1">
      <alignment horizontal="right" vertical="top" wrapText="1"/>
    </xf>
    <xf numFmtId="0" fontId="0" fillId="0" borderId="0" xfId="0" applyFont="1" applyAlignment="1"/>
    <xf numFmtId="2" fontId="0" fillId="0" borderId="0" xfId="0" applyNumberFormat="1" applyFont="1" applyFill="1"/>
    <xf numFmtId="166" fontId="20" fillId="14" borderId="16" xfId="0" applyNumberFormat="1" applyFont="1" applyFill="1" applyBorder="1" applyAlignment="1">
      <alignment vertical="top" wrapText="1"/>
    </xf>
    <xf numFmtId="14" fontId="0" fillId="0" borderId="0" xfId="0" applyNumberFormat="1" applyFont="1" applyFill="1"/>
    <xf numFmtId="0" fontId="20" fillId="14" borderId="14" xfId="0" applyFont="1" applyFill="1" applyBorder="1" applyAlignment="1">
      <alignment horizontal="left" wrapText="1"/>
    </xf>
    <xf numFmtId="166" fontId="0" fillId="0" borderId="0" xfId="0" applyNumberFormat="1" applyFont="1" applyFill="1"/>
    <xf numFmtId="167" fontId="0" fillId="0" borderId="0" xfId="0" applyNumberFormat="1" applyFont="1" applyFill="1"/>
    <xf numFmtId="0" fontId="22" fillId="14" borderId="0" xfId="0" applyFont="1" applyFill="1" applyAlignment="1">
      <alignment horizontal="left" wrapText="1"/>
    </xf>
    <xf numFmtId="0" fontId="20" fillId="16" borderId="17" xfId="0" applyFont="1" applyFill="1" applyBorder="1" applyAlignment="1">
      <alignment horizontal="right" wrapText="1"/>
    </xf>
    <xf numFmtId="0" fontId="20" fillId="15" borderId="17" xfId="0" applyFont="1" applyFill="1" applyBorder="1" applyAlignment="1">
      <alignment horizontal="right" wrapText="1"/>
    </xf>
    <xf numFmtId="0" fontId="22" fillId="14" borderId="16" xfId="0" applyFont="1" applyFill="1" applyBorder="1" applyAlignment="1">
      <alignment horizontal="left" wrapText="1"/>
    </xf>
    <xf numFmtId="0" fontId="20" fillId="16" borderId="16" xfId="0" applyFont="1" applyFill="1" applyBorder="1" applyAlignment="1">
      <alignment horizontal="right" wrapText="1"/>
    </xf>
    <xf numFmtId="0" fontId="0" fillId="0" borderId="0" xfId="0" applyFont="1" applyFill="1" applyAlignment="1"/>
    <xf numFmtId="169" fontId="20" fillId="14" borderId="19" xfId="0" applyNumberFormat="1" applyFont="1" applyFill="1" applyBorder="1" applyAlignment="1">
      <alignment horizontal="right" wrapText="1"/>
    </xf>
    <xf numFmtId="169" fontId="20" fillId="16" borderId="19" xfId="0" applyNumberFormat="1" applyFont="1" applyFill="1" applyBorder="1" applyAlignment="1">
      <alignment horizontal="right" wrapText="1"/>
    </xf>
    <xf numFmtId="169" fontId="20" fillId="15" borderId="19" xfId="0" applyNumberFormat="1" applyFont="1" applyFill="1" applyBorder="1" applyAlignment="1">
      <alignment horizontal="right" wrapText="1"/>
    </xf>
    <xf numFmtId="169" fontId="20" fillId="14" borderId="14" xfId="0" applyNumberFormat="1" applyFont="1" applyFill="1" applyBorder="1" applyAlignment="1">
      <alignment horizontal="right" wrapText="1"/>
    </xf>
    <xf numFmtId="169" fontId="20" fillId="16" borderId="14" xfId="0" applyNumberFormat="1" applyFont="1" applyFill="1" applyBorder="1" applyAlignment="1">
      <alignment horizontal="right" wrapText="1"/>
    </xf>
    <xf numFmtId="169" fontId="20" fillId="15" borderId="14" xfId="0" applyNumberFormat="1" applyFont="1" applyFill="1" applyBorder="1" applyAlignment="1">
      <alignment horizontal="right" wrapText="1"/>
    </xf>
    <xf numFmtId="0" fontId="22" fillId="14" borderId="14" xfId="0" applyFont="1" applyFill="1" applyBorder="1" applyAlignment="1">
      <alignment horizontal="left" wrapText="1"/>
    </xf>
    <xf numFmtId="0" fontId="25" fillId="2" borderId="0" xfId="0" applyFont="1" applyFill="1" applyAlignment="1">
      <alignment wrapText="1"/>
    </xf>
    <xf numFmtId="0" fontId="22" fillId="14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5" xfId="0" applyFont="1" applyBorder="1" applyAlignment="1">
      <alignment horizontal="left" indent="1"/>
    </xf>
    <xf numFmtId="0" fontId="0" fillId="0" borderId="0" xfId="0" applyFont="1" applyFill="1" applyAlignment="1">
      <alignment vertical="top"/>
    </xf>
    <xf numFmtId="0" fontId="20" fillId="14" borderId="16" xfId="0" applyFont="1" applyFill="1" applyBorder="1" applyAlignment="1">
      <alignment vertical="top" wrapText="1"/>
    </xf>
    <xf numFmtId="0" fontId="20" fillId="14" borderId="0" xfId="0" applyFont="1" applyFill="1" applyAlignment="1">
      <alignment horizontal="left" wrapText="1" indent="2"/>
    </xf>
    <xf numFmtId="0" fontId="20" fillId="14" borderId="17" xfId="0" applyFont="1" applyFill="1" applyBorder="1" applyAlignment="1">
      <alignment horizontal="left" wrapText="1" indent="2"/>
    </xf>
    <xf numFmtId="168" fontId="20" fillId="14" borderId="17" xfId="0" applyNumberFormat="1" applyFont="1" applyFill="1" applyBorder="1" applyAlignment="1">
      <alignment horizontal="left"/>
    </xf>
    <xf numFmtId="168" fontId="22" fillId="14" borderId="18" xfId="0" applyNumberFormat="1" applyFont="1" applyFill="1" applyBorder="1" applyAlignment="1">
      <alignment horizontal="left"/>
    </xf>
    <xf numFmtId="168" fontId="20" fillId="14" borderId="0" xfId="0" applyNumberFormat="1" applyFont="1" applyFill="1" applyBorder="1" applyAlignment="1">
      <alignment horizontal="left"/>
    </xf>
    <xf numFmtId="168" fontId="20" fillId="14" borderId="0" xfId="0" applyNumberFormat="1" applyFont="1" applyFill="1" applyBorder="1" applyAlignment="1">
      <alignment horizontal="right"/>
    </xf>
    <xf numFmtId="0" fontId="3" fillId="2" borderId="0" xfId="0" applyFont="1" applyFill="1"/>
    <xf numFmtId="0" fontId="20" fillId="14" borderId="0" xfId="0" applyFont="1" applyFill="1" applyAlignment="1">
      <alignment vertical="top" wrapText="1"/>
    </xf>
    <xf numFmtId="0" fontId="22" fillId="2" borderId="0" xfId="0" applyFont="1" applyFill="1" applyAlignment="1">
      <alignment wrapText="1"/>
    </xf>
    <xf numFmtId="0" fontId="22" fillId="2" borderId="19" xfId="0" applyFont="1" applyFill="1" applyBorder="1" applyAlignment="1">
      <alignment wrapText="1"/>
    </xf>
    <xf numFmtId="0" fontId="20" fillId="2" borderId="0" xfId="0" applyFont="1" applyFill="1" applyAlignment="1">
      <alignment horizontal="left" wrapText="1" indent="1"/>
    </xf>
    <xf numFmtId="0" fontId="23" fillId="2" borderId="0" xfId="0" applyFont="1" applyFill="1" applyAlignment="1">
      <alignment vertical="top" wrapText="1"/>
    </xf>
    <xf numFmtId="170" fontId="8" fillId="2" borderId="0" xfId="26" applyNumberFormat="1" applyFont="1" applyFill="1" applyAlignment="1">
      <alignment vertical="top"/>
    </xf>
    <xf numFmtId="0" fontId="20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wrapText="1" indent="2"/>
    </xf>
    <xf numFmtId="0" fontId="20" fillId="2" borderId="17" xfId="0" applyFont="1" applyFill="1" applyBorder="1" applyAlignment="1">
      <alignment horizontal="left" wrapText="1" indent="1"/>
    </xf>
    <xf numFmtId="0" fontId="4" fillId="2" borderId="5" xfId="0" applyFont="1" applyFill="1" applyBorder="1"/>
    <xf numFmtId="0" fontId="3" fillId="2" borderId="0" xfId="0" applyFont="1" applyFill="1" applyAlignment="1">
      <alignment horizontal="left" indent="1"/>
    </xf>
    <xf numFmtId="0" fontId="23" fillId="2" borderId="0" xfId="0" applyFont="1" applyFill="1" applyAlignment="1">
      <alignment wrapText="1"/>
    </xf>
    <xf numFmtId="170" fontId="23" fillId="14" borderId="0" xfId="26" applyNumberFormat="1" applyFont="1" applyFill="1" applyBorder="1" applyAlignment="1">
      <alignment horizontal="right" wrapText="1"/>
    </xf>
    <xf numFmtId="170" fontId="23" fillId="14" borderId="0" xfId="26" applyNumberFormat="1" applyFont="1" applyFill="1" applyAlignment="1">
      <alignment wrapText="1"/>
    </xf>
    <xf numFmtId="0" fontId="0" fillId="0" borderId="0" xfId="0" applyFont="1" applyBorder="1"/>
    <xf numFmtId="0" fontId="22" fillId="2" borderId="20" xfId="0" applyFont="1" applyFill="1" applyBorder="1" applyAlignment="1">
      <alignment wrapText="1"/>
    </xf>
    <xf numFmtId="0" fontId="28" fillId="2" borderId="0" xfId="0" applyFont="1" applyFill="1"/>
    <xf numFmtId="167" fontId="20" fillId="14" borderId="0" xfId="11" applyFont="1" applyFill="1" applyAlignment="1">
      <alignment horizontal="right" wrapText="1"/>
    </xf>
    <xf numFmtId="167" fontId="20" fillId="14" borderId="16" xfId="11" applyFont="1" applyFill="1" applyBorder="1" applyAlignment="1">
      <alignment horizontal="right" wrapText="1"/>
    </xf>
    <xf numFmtId="167" fontId="0" fillId="0" borderId="0" xfId="11" applyFont="1" applyFill="1" applyAlignment="1"/>
    <xf numFmtId="167" fontId="20" fillId="14" borderId="17" xfId="11" applyFont="1" applyFill="1" applyBorder="1" applyAlignment="1">
      <alignment horizontal="right" wrapText="1"/>
    </xf>
    <xf numFmtId="167" fontId="20" fillId="16" borderId="17" xfId="11" applyFont="1" applyFill="1" applyBorder="1" applyAlignment="1">
      <alignment horizontal="right" wrapText="1"/>
    </xf>
    <xf numFmtId="167" fontId="20" fillId="15" borderId="17" xfId="11" applyFont="1" applyFill="1" applyBorder="1" applyAlignment="1">
      <alignment horizontal="right" wrapText="1"/>
    </xf>
    <xf numFmtId="167" fontId="22" fillId="14" borderId="19" xfId="11" applyFont="1" applyFill="1" applyBorder="1" applyAlignment="1">
      <alignment horizontal="right" wrapText="1"/>
    </xf>
    <xf numFmtId="167" fontId="22" fillId="16" borderId="19" xfId="11" applyFont="1" applyFill="1" applyBorder="1" applyAlignment="1">
      <alignment horizontal="right" wrapText="1"/>
    </xf>
    <xf numFmtId="167" fontId="22" fillId="15" borderId="19" xfId="11" applyFont="1" applyFill="1" applyBorder="1" applyAlignment="1">
      <alignment horizontal="right" wrapText="1"/>
    </xf>
    <xf numFmtId="167" fontId="20" fillId="16" borderId="0" xfId="11" applyFont="1" applyFill="1" applyAlignment="1">
      <alignment horizontal="right" wrapText="1"/>
    </xf>
    <xf numFmtId="167" fontId="20" fillId="15" borderId="0" xfId="11" applyFont="1" applyFill="1" applyAlignment="1">
      <alignment horizontal="right" wrapText="1"/>
    </xf>
    <xf numFmtId="167" fontId="22" fillId="14" borderId="0" xfId="11" applyFont="1" applyFill="1" applyAlignment="1">
      <alignment horizontal="right" wrapText="1"/>
    </xf>
    <xf numFmtId="167" fontId="22" fillId="16" borderId="0" xfId="11" applyFont="1" applyFill="1" applyAlignment="1">
      <alignment horizontal="right" wrapText="1"/>
    </xf>
    <xf numFmtId="167" fontId="22" fillId="15" borderId="0" xfId="11" applyFont="1" applyFill="1" applyAlignment="1">
      <alignment horizontal="right" wrapText="1"/>
    </xf>
    <xf numFmtId="167" fontId="22" fillId="14" borderId="17" xfId="11" applyFont="1" applyFill="1" applyBorder="1" applyAlignment="1">
      <alignment horizontal="right" wrapText="1"/>
    </xf>
    <xf numFmtId="167" fontId="22" fillId="16" borderId="17" xfId="11" applyFont="1" applyFill="1" applyBorder="1" applyAlignment="1">
      <alignment horizontal="right" wrapText="1"/>
    </xf>
    <xf numFmtId="167" fontId="22" fillId="15" borderId="17" xfId="11" applyFont="1" applyFill="1" applyBorder="1" applyAlignment="1">
      <alignment horizontal="right" wrapText="1"/>
    </xf>
    <xf numFmtId="167" fontId="22" fillId="14" borderId="18" xfId="11" applyFont="1" applyFill="1" applyBorder="1" applyAlignment="1">
      <alignment horizontal="right" wrapText="1"/>
    </xf>
    <xf numFmtId="167" fontId="22" fillId="16" borderId="18" xfId="11" applyFont="1" applyFill="1" applyBorder="1" applyAlignment="1">
      <alignment horizontal="right" wrapText="1"/>
    </xf>
    <xf numFmtId="167" fontId="22" fillId="15" borderId="18" xfId="11" applyFont="1" applyFill="1" applyBorder="1" applyAlignment="1">
      <alignment horizontal="right" wrapText="1"/>
    </xf>
    <xf numFmtId="167" fontId="20" fillId="14" borderId="19" xfId="11" applyFont="1" applyFill="1" applyBorder="1" applyAlignment="1">
      <alignment horizontal="right" wrapText="1"/>
    </xf>
    <xf numFmtId="167" fontId="20" fillId="16" borderId="19" xfId="11" applyFont="1" applyFill="1" applyBorder="1" applyAlignment="1">
      <alignment horizontal="right" wrapText="1"/>
    </xf>
    <xf numFmtId="167" fontId="20" fillId="15" borderId="19" xfId="11" applyFont="1" applyFill="1" applyBorder="1" applyAlignment="1">
      <alignment horizontal="right" wrapText="1"/>
    </xf>
    <xf numFmtId="167" fontId="20" fillId="14" borderId="14" xfId="11" applyFont="1" applyFill="1" applyBorder="1" applyAlignment="1">
      <alignment horizontal="right" wrapText="1"/>
    </xf>
    <xf numFmtId="167" fontId="20" fillId="16" borderId="14" xfId="11" applyFont="1" applyFill="1" applyBorder="1" applyAlignment="1">
      <alignment horizontal="right" wrapText="1"/>
    </xf>
    <xf numFmtId="167" fontId="20" fillId="15" borderId="14" xfId="11" applyFont="1" applyFill="1" applyBorder="1" applyAlignment="1">
      <alignment horizontal="right" wrapText="1"/>
    </xf>
    <xf numFmtId="0" fontId="20" fillId="14" borderId="0" xfId="0" applyFont="1" applyFill="1" applyAlignment="1">
      <alignment vertical="top"/>
    </xf>
    <xf numFmtId="0" fontId="20" fillId="14" borderId="0" xfId="0" applyFont="1" applyFill="1" applyBorder="1" applyAlignment="1">
      <alignment vertical="top" wrapText="1"/>
    </xf>
    <xf numFmtId="167" fontId="20" fillId="19" borderId="0" xfId="11" applyFont="1" applyFill="1" applyAlignment="1">
      <alignment horizontal="right" wrapText="1"/>
    </xf>
    <xf numFmtId="167" fontId="20" fillId="14" borderId="0" xfId="11" applyFont="1" applyFill="1" applyAlignment="1">
      <alignment wrapText="1"/>
    </xf>
    <xf numFmtId="167" fontId="25" fillId="14" borderId="0" xfId="11" applyFont="1" applyFill="1" applyBorder="1" applyAlignment="1">
      <alignment horizontal="right" wrapText="1"/>
    </xf>
    <xf numFmtId="167" fontId="20" fillId="14" borderId="16" xfId="11" applyFont="1" applyFill="1" applyBorder="1" applyAlignment="1">
      <alignment horizontal="right" vertical="top"/>
    </xf>
    <xf numFmtId="167" fontId="20" fillId="16" borderId="16" xfId="11" applyFont="1" applyFill="1" applyBorder="1" applyAlignment="1">
      <alignment horizontal="right" vertical="top"/>
    </xf>
    <xf numFmtId="167" fontId="20" fillId="15" borderId="16" xfId="11" applyFont="1" applyFill="1" applyBorder="1" applyAlignment="1">
      <alignment horizontal="right" vertical="top"/>
    </xf>
    <xf numFmtId="167" fontId="20" fillId="14" borderId="17" xfId="11" applyFont="1" applyFill="1" applyBorder="1" applyAlignment="1">
      <alignment horizontal="right"/>
    </xf>
    <xf numFmtId="167" fontId="20" fillId="16" borderId="17" xfId="11" applyFont="1" applyFill="1" applyBorder="1" applyAlignment="1">
      <alignment horizontal="right"/>
    </xf>
    <xf numFmtId="167" fontId="20" fillId="15" borderId="17" xfId="11" applyFont="1" applyFill="1" applyBorder="1" applyAlignment="1">
      <alignment horizontal="right"/>
    </xf>
    <xf numFmtId="167" fontId="22" fillId="14" borderId="19" xfId="11" applyFont="1" applyFill="1" applyBorder="1" applyAlignment="1">
      <alignment horizontal="right"/>
    </xf>
    <xf numFmtId="167" fontId="22" fillId="16" borderId="19" xfId="11" applyFont="1" applyFill="1" applyBorder="1" applyAlignment="1">
      <alignment horizontal="right"/>
    </xf>
    <xf numFmtId="167" fontId="22" fillId="15" borderId="19" xfId="11" applyFont="1" applyFill="1" applyBorder="1" applyAlignment="1">
      <alignment horizontal="right"/>
    </xf>
    <xf numFmtId="167" fontId="20" fillId="14" borderId="0" xfId="11" applyFont="1" applyFill="1" applyAlignment="1">
      <alignment horizontal="right"/>
    </xf>
    <xf numFmtId="167" fontId="20" fillId="16" borderId="0" xfId="11" applyFont="1" applyFill="1" applyAlignment="1">
      <alignment horizontal="right"/>
    </xf>
    <xf numFmtId="167" fontId="20" fillId="15" borderId="0" xfId="11" applyFont="1" applyFill="1" applyAlignment="1">
      <alignment horizontal="right"/>
    </xf>
    <xf numFmtId="167" fontId="22" fillId="14" borderId="18" xfId="11" applyFont="1" applyFill="1" applyBorder="1" applyAlignment="1">
      <alignment horizontal="right"/>
    </xf>
    <xf numFmtId="167" fontId="22" fillId="16" borderId="18" xfId="11" applyFont="1" applyFill="1" applyBorder="1" applyAlignment="1">
      <alignment horizontal="right"/>
    </xf>
    <xf numFmtId="167" fontId="22" fillId="15" borderId="18" xfId="11" applyFont="1" applyFill="1" applyBorder="1" applyAlignment="1">
      <alignment horizontal="right"/>
    </xf>
    <xf numFmtId="167" fontId="20" fillId="14" borderId="16" xfId="11" applyFont="1" applyFill="1" applyBorder="1" applyAlignment="1">
      <alignment horizontal="right"/>
    </xf>
    <xf numFmtId="167" fontId="20" fillId="16" borderId="16" xfId="11" applyFont="1" applyFill="1" applyBorder="1" applyAlignment="1">
      <alignment horizontal="right"/>
    </xf>
    <xf numFmtId="167" fontId="20" fillId="15" borderId="16" xfId="11" applyFont="1" applyFill="1" applyBorder="1" applyAlignment="1">
      <alignment horizontal="right"/>
    </xf>
    <xf numFmtId="167" fontId="22" fillId="14" borderId="0" xfId="11" applyFont="1" applyFill="1" applyAlignment="1">
      <alignment horizontal="right"/>
    </xf>
    <xf numFmtId="167" fontId="22" fillId="16" borderId="0" xfId="11" applyFont="1" applyFill="1" applyAlignment="1">
      <alignment horizontal="right"/>
    </xf>
    <xf numFmtId="167" fontId="22" fillId="15" borderId="0" xfId="11" applyFont="1" applyFill="1" applyAlignment="1">
      <alignment horizontal="right"/>
    </xf>
    <xf numFmtId="167" fontId="0" fillId="2" borderId="0" xfId="11" applyFont="1" applyFill="1" applyAlignment="1"/>
    <xf numFmtId="167" fontId="22" fillId="14" borderId="14" xfId="11" applyFont="1" applyFill="1" applyBorder="1" applyAlignment="1">
      <alignment wrapText="1"/>
    </xf>
    <xf numFmtId="167" fontId="20" fillId="14" borderId="16" xfId="11" applyFont="1" applyFill="1" applyBorder="1" applyAlignment="1">
      <alignment horizontal="right" vertical="center" wrapText="1"/>
    </xf>
    <xf numFmtId="167" fontId="20" fillId="14" borderId="0" xfId="11" applyFont="1" applyFill="1" applyAlignment="1">
      <alignment horizontal="right" vertical="center" wrapText="1"/>
    </xf>
    <xf numFmtId="167" fontId="20" fillId="14" borderId="17" xfId="11" applyFont="1" applyFill="1" applyBorder="1" applyAlignment="1">
      <alignment horizontal="right" vertical="center" wrapText="1"/>
    </xf>
    <xf numFmtId="167" fontId="20" fillId="14" borderId="0" xfId="11" applyFont="1" applyFill="1" applyBorder="1" applyAlignment="1">
      <alignment horizontal="right"/>
    </xf>
    <xf numFmtId="167" fontId="20" fillId="16" borderId="0" xfId="11" applyFont="1" applyFill="1" applyBorder="1" applyAlignment="1">
      <alignment horizontal="right"/>
    </xf>
    <xf numFmtId="167" fontId="20" fillId="15" borderId="0" xfId="11" applyFont="1" applyFill="1" applyBorder="1" applyAlignment="1">
      <alignment horizontal="right"/>
    </xf>
    <xf numFmtId="167" fontId="22" fillId="17" borderId="19" xfId="11" applyFont="1" applyFill="1" applyBorder="1" applyAlignment="1">
      <alignment horizontal="right" wrapText="1"/>
    </xf>
    <xf numFmtId="167" fontId="22" fillId="18" borderId="19" xfId="11" applyFont="1" applyFill="1" applyBorder="1" applyAlignment="1">
      <alignment horizontal="right" wrapText="1"/>
    </xf>
    <xf numFmtId="167" fontId="23" fillId="14" borderId="0" xfId="11" applyFont="1" applyFill="1" applyAlignment="1">
      <alignment wrapText="1"/>
    </xf>
    <xf numFmtId="167" fontId="20" fillId="17" borderId="0" xfId="11" applyFont="1" applyFill="1" applyAlignment="1">
      <alignment horizontal="right" wrapText="1"/>
    </xf>
    <xf numFmtId="167" fontId="20" fillId="18" borderId="0" xfId="11" applyFont="1" applyFill="1" applyAlignment="1">
      <alignment horizontal="right" wrapText="1"/>
    </xf>
    <xf numFmtId="167" fontId="23" fillId="14" borderId="0" xfId="11" applyFont="1" applyFill="1" applyBorder="1" applyAlignment="1">
      <alignment horizontal="right" vertical="top" wrapText="1"/>
    </xf>
    <xf numFmtId="167" fontId="23" fillId="15" borderId="0" xfId="11" applyFont="1" applyFill="1" applyBorder="1" applyAlignment="1">
      <alignment horizontal="right" vertical="top" wrapText="1"/>
    </xf>
    <xf numFmtId="167" fontId="23" fillId="14" borderId="0" xfId="11" applyFont="1" applyFill="1" applyAlignment="1">
      <alignment vertical="top" wrapText="1"/>
    </xf>
    <xf numFmtId="167" fontId="23" fillId="17" borderId="0" xfId="11" applyFont="1" applyFill="1" applyBorder="1" applyAlignment="1">
      <alignment horizontal="right" vertical="top" wrapText="1"/>
    </xf>
    <xf numFmtId="167" fontId="23" fillId="18" borderId="0" xfId="11" applyFont="1" applyFill="1" applyBorder="1" applyAlignment="1">
      <alignment horizontal="right" vertical="top" wrapText="1"/>
    </xf>
    <xf numFmtId="167" fontId="22" fillId="17" borderId="0" xfId="11" applyFont="1" applyFill="1" applyAlignment="1">
      <alignment horizontal="right" wrapText="1"/>
    </xf>
    <xf numFmtId="167" fontId="23" fillId="14" borderId="0" xfId="11" applyFont="1" applyFill="1" applyAlignment="1">
      <alignment horizontal="right" wrapText="1"/>
    </xf>
    <xf numFmtId="167" fontId="23" fillId="15" borderId="0" xfId="11" applyFont="1" applyFill="1" applyAlignment="1">
      <alignment horizontal="right" wrapText="1"/>
    </xf>
    <xf numFmtId="167" fontId="23" fillId="17" borderId="0" xfId="11" applyFont="1" applyFill="1" applyAlignment="1">
      <alignment horizontal="right" wrapText="1"/>
    </xf>
    <xf numFmtId="167" fontId="23" fillId="18" borderId="0" xfId="11" applyFont="1" applyFill="1" applyAlignment="1">
      <alignment horizontal="right" wrapText="1"/>
    </xf>
    <xf numFmtId="167" fontId="20" fillId="17" borderId="17" xfId="11" applyFont="1" applyFill="1" applyBorder="1" applyAlignment="1">
      <alignment horizontal="right" wrapText="1"/>
    </xf>
    <xf numFmtId="167" fontId="20" fillId="18" borderId="17" xfId="11" applyFont="1" applyFill="1" applyBorder="1" applyAlignment="1">
      <alignment horizontal="right" wrapText="1"/>
    </xf>
    <xf numFmtId="167" fontId="3" fillId="2" borderId="5" xfId="11" applyFont="1" applyFill="1" applyBorder="1" applyAlignment="1"/>
    <xf numFmtId="167" fontId="23" fillId="14" borderId="0" xfId="11" applyFont="1" applyFill="1" applyBorder="1" applyAlignment="1">
      <alignment horizontal="right" wrapText="1"/>
    </xf>
    <xf numFmtId="167" fontId="3" fillId="2" borderId="0" xfId="11" applyFont="1" applyFill="1" applyAlignment="1"/>
    <xf numFmtId="167" fontId="22" fillId="14" borderId="20" xfId="11" applyFont="1" applyFill="1" applyBorder="1" applyAlignment="1">
      <alignment horizontal="right" wrapText="1"/>
    </xf>
    <xf numFmtId="167" fontId="22" fillId="15" borderId="20" xfId="11" applyFont="1" applyFill="1" applyBorder="1" applyAlignment="1">
      <alignment horizontal="right" wrapText="1"/>
    </xf>
    <xf numFmtId="167" fontId="22" fillId="17" borderId="20" xfId="11" applyFont="1" applyFill="1" applyBorder="1" applyAlignment="1">
      <alignment horizontal="right" wrapText="1"/>
    </xf>
    <xf numFmtId="167" fontId="22" fillId="18" borderId="20" xfId="11" applyFont="1" applyFill="1" applyBorder="1" applyAlignment="1">
      <alignment horizontal="right" wrapText="1"/>
    </xf>
    <xf numFmtId="167" fontId="22" fillId="2" borderId="20" xfId="11" applyFont="1" applyFill="1" applyBorder="1" applyAlignment="1">
      <alignment wrapText="1"/>
    </xf>
    <xf numFmtId="167" fontId="22" fillId="14" borderId="0" xfId="11" applyFont="1" applyFill="1" applyBorder="1" applyAlignment="1">
      <alignment horizontal="right" wrapText="1"/>
    </xf>
    <xf numFmtId="167" fontId="22" fillId="15" borderId="0" xfId="11" applyFont="1" applyFill="1" applyBorder="1" applyAlignment="1">
      <alignment horizontal="right" wrapText="1"/>
    </xf>
    <xf numFmtId="167" fontId="23" fillId="14" borderId="0" xfId="11" applyFont="1" applyFill="1" applyAlignment="1">
      <alignment vertical="top"/>
    </xf>
    <xf numFmtId="9" fontId="23" fillId="14" borderId="0" xfId="27" applyFont="1" applyFill="1" applyBorder="1" applyAlignment="1">
      <alignment horizontal="right" wrapText="1"/>
    </xf>
    <xf numFmtId="9" fontId="23" fillId="15" borderId="0" xfId="27" applyFont="1" applyFill="1" applyBorder="1" applyAlignment="1">
      <alignment horizontal="right" wrapText="1"/>
    </xf>
    <xf numFmtId="0" fontId="0" fillId="0" borderId="0" xfId="0" applyFont="1" applyBorder="1" applyAlignment="1"/>
    <xf numFmtId="0" fontId="20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67" fontId="20" fillId="16" borderId="5" xfId="11" applyFont="1" applyFill="1" applyBorder="1" applyAlignment="1">
      <alignment horizontal="right" wrapText="1"/>
    </xf>
    <xf numFmtId="167" fontId="20" fillId="19" borderId="5" xfId="11" applyFont="1" applyFill="1" applyBorder="1" applyAlignment="1">
      <alignment horizontal="right" wrapText="1"/>
    </xf>
    <xf numFmtId="167" fontId="26" fillId="0" borderId="0" xfId="11" applyFont="1" applyFill="1" applyAlignment="1"/>
    <xf numFmtId="0" fontId="20" fillId="2" borderId="0" xfId="0" applyFont="1" applyFill="1" applyBorder="1" applyAlignment="1">
      <alignment horizontal="left" wrapText="1"/>
    </xf>
    <xf numFmtId="167" fontId="20" fillId="2" borderId="0" xfId="11" applyFont="1" applyFill="1" applyBorder="1" applyAlignment="1">
      <alignment horizontal="right"/>
    </xf>
    <xf numFmtId="167" fontId="20" fillId="14" borderId="0" xfId="11" applyFont="1" applyFill="1" applyBorder="1" applyAlignment="1">
      <alignment horizontal="right" wrapText="1"/>
    </xf>
    <xf numFmtId="167" fontId="20" fillId="16" borderId="0" xfId="11" applyFont="1" applyFill="1" applyBorder="1" applyAlignment="1">
      <alignment horizontal="right" wrapText="1"/>
    </xf>
    <xf numFmtId="167" fontId="20" fillId="15" borderId="0" xfId="11" applyFont="1" applyFill="1" applyBorder="1" applyAlignment="1">
      <alignment horizontal="right" wrapText="1"/>
    </xf>
    <xf numFmtId="0" fontId="20" fillId="14" borderId="0" xfId="0" applyFont="1" applyFill="1" applyBorder="1" applyAlignment="1">
      <alignment horizontal="left" wrapText="1"/>
    </xf>
    <xf numFmtId="0" fontId="22" fillId="14" borderId="0" xfId="0" applyFont="1" applyFill="1" applyBorder="1" applyAlignment="1">
      <alignment wrapText="1"/>
    </xf>
    <xf numFmtId="167" fontId="0" fillId="0" borderId="0" xfId="11" applyFont="1" applyFill="1" applyBorder="1" applyAlignment="1"/>
    <xf numFmtId="167" fontId="20" fillId="14" borderId="5" xfId="11" applyFont="1" applyFill="1" applyBorder="1" applyAlignment="1">
      <alignment horizontal="right" wrapText="1"/>
    </xf>
    <xf numFmtId="0" fontId="0" fillId="0" borderId="5" xfId="0" applyFont="1" applyBorder="1" applyAlignment="1">
      <alignment horizontal="left"/>
    </xf>
    <xf numFmtId="167" fontId="22" fillId="16" borderId="0" xfId="11" applyFont="1" applyFill="1" applyBorder="1" applyAlignment="1">
      <alignment horizontal="right" wrapText="1"/>
    </xf>
    <xf numFmtId="0" fontId="0" fillId="0" borderId="0" xfId="0" applyFont="1" applyAlignment="1">
      <alignment horizontal="left" indent="2"/>
    </xf>
    <xf numFmtId="0" fontId="22" fillId="14" borderId="0" xfId="0" applyFont="1" applyFill="1" applyBorder="1" applyAlignment="1">
      <alignment horizontal="left" wrapText="1" indent="1"/>
    </xf>
    <xf numFmtId="9" fontId="23" fillId="16" borderId="0" xfId="27" applyFont="1" applyFill="1" applyBorder="1" applyAlignment="1">
      <alignment horizontal="right" wrapText="1"/>
    </xf>
    <xf numFmtId="9" fontId="27" fillId="0" borderId="0" xfId="27" applyFont="1" applyFill="1" applyAlignment="1"/>
    <xf numFmtId="0" fontId="0" fillId="0" borderId="22" xfId="0" applyFont="1" applyBorder="1" applyAlignment="1">
      <alignment horizontal="left" indent="2"/>
    </xf>
    <xf numFmtId="167" fontId="20" fillId="14" borderId="22" xfId="11" applyFont="1" applyFill="1" applyBorder="1" applyAlignment="1">
      <alignment horizontal="right" wrapText="1"/>
    </xf>
    <xf numFmtId="167" fontId="20" fillId="16" borderId="22" xfId="11" applyFont="1" applyFill="1" applyBorder="1" applyAlignment="1">
      <alignment horizontal="right" wrapText="1"/>
    </xf>
    <xf numFmtId="167" fontId="20" fillId="19" borderId="22" xfId="11" applyFont="1" applyFill="1" applyBorder="1" applyAlignment="1">
      <alignment horizontal="right" wrapText="1"/>
    </xf>
    <xf numFmtId="167" fontId="11" fillId="0" borderId="0" xfId="11" applyFont="1" applyFill="1" applyBorder="1" applyAlignment="1"/>
    <xf numFmtId="167" fontId="20" fillId="0" borderId="0" xfId="11" applyFont="1" applyFill="1" applyAlignment="1">
      <alignment horizontal="right" wrapText="1"/>
    </xf>
    <xf numFmtId="167" fontId="20" fillId="0" borderId="0" xfId="11" applyFont="1" applyFill="1" applyBorder="1" applyAlignment="1">
      <alignment horizontal="right" wrapText="1"/>
    </xf>
    <xf numFmtId="167" fontId="20" fillId="0" borderId="17" xfId="11" applyFont="1" applyFill="1" applyBorder="1" applyAlignment="1">
      <alignment horizontal="right" wrapText="1"/>
    </xf>
    <xf numFmtId="170" fontId="20" fillId="16" borderId="0" xfId="26" applyNumberFormat="1" applyFont="1" applyFill="1" applyBorder="1" applyAlignment="1">
      <alignment horizontal="right" wrapText="1"/>
    </xf>
    <xf numFmtId="170" fontId="20" fillId="14" borderId="0" xfId="26" applyNumberFormat="1" applyFont="1" applyFill="1" applyBorder="1" applyAlignment="1">
      <alignment horizontal="right" wrapText="1"/>
    </xf>
    <xf numFmtId="170" fontId="20" fillId="15" borderId="0" xfId="26" applyNumberFormat="1" applyFont="1" applyFill="1" applyBorder="1" applyAlignment="1">
      <alignment horizontal="right" wrapText="1"/>
    </xf>
    <xf numFmtId="170" fontId="0" fillId="0" borderId="0" xfId="26" applyNumberFormat="1" applyFont="1" applyFill="1" applyBorder="1" applyAlignment="1"/>
    <xf numFmtId="167" fontId="29" fillId="14" borderId="0" xfId="11" applyFont="1" applyFill="1" applyAlignment="1">
      <alignment wrapText="1"/>
    </xf>
    <xf numFmtId="167" fontId="3" fillId="2" borderId="0" xfId="0" applyNumberFormat="1" applyFont="1" applyFill="1"/>
    <xf numFmtId="0" fontId="22" fillId="14" borderId="19" xfId="0" applyFont="1" applyFill="1" applyBorder="1" applyAlignment="1">
      <alignment horizontal="left" wrapText="1"/>
    </xf>
    <xf numFmtId="167" fontId="22" fillId="14" borderId="19" xfId="11" applyFont="1" applyFill="1" applyBorder="1" applyAlignment="1">
      <alignment horizontal="right" vertical="center" wrapText="1"/>
    </xf>
    <xf numFmtId="9" fontId="0" fillId="0" borderId="5" xfId="27" applyFont="1" applyFill="1" applyBorder="1" applyAlignment="1"/>
    <xf numFmtId="9" fontId="0" fillId="0" borderId="0" xfId="27" applyFont="1" applyFill="1" applyBorder="1" applyAlignment="1"/>
    <xf numFmtId="0" fontId="3" fillId="2" borderId="0" xfId="0" applyFont="1" applyFill="1" applyAlignment="1"/>
    <xf numFmtId="0" fontId="22" fillId="17" borderId="21" xfId="0" applyFont="1" applyFill="1" applyBorder="1" applyAlignment="1">
      <alignment horizontal="right" wrapText="1"/>
    </xf>
    <xf numFmtId="0" fontId="22" fillId="18" borderId="21" xfId="0" applyFont="1" applyFill="1" applyBorder="1" applyAlignment="1">
      <alignment horizontal="right" wrapText="1"/>
    </xf>
    <xf numFmtId="0" fontId="20" fillId="2" borderId="21" xfId="0" applyFont="1" applyFill="1" applyBorder="1" applyAlignment="1">
      <alignment wrapText="1"/>
    </xf>
    <xf numFmtId="0" fontId="22" fillId="14" borderId="21" xfId="0" applyFont="1" applyFill="1" applyBorder="1" applyAlignment="1">
      <alignment horizontal="right" wrapText="1"/>
    </xf>
    <xf numFmtId="0" fontId="22" fillId="15" borderId="21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167" fontId="22" fillId="0" borderId="0" xfId="11" applyFont="1" applyFill="1" applyBorder="1" applyAlignment="1">
      <alignment horizontal="right" wrapText="1"/>
    </xf>
    <xf numFmtId="0" fontId="3" fillId="0" borderId="0" xfId="0" applyFont="1" applyFill="1"/>
    <xf numFmtId="0" fontId="32" fillId="2" borderId="0" xfId="0" applyFont="1" applyFill="1"/>
    <xf numFmtId="0" fontId="20" fillId="14" borderId="15" xfId="0" applyFont="1" applyFill="1" applyBorder="1" applyAlignment="1">
      <alignment wrapText="1"/>
    </xf>
    <xf numFmtId="0" fontId="32" fillId="0" borderId="0" xfId="0" applyFont="1"/>
    <xf numFmtId="167" fontId="0" fillId="0" borderId="0" xfId="0" applyNumberFormat="1"/>
    <xf numFmtId="0" fontId="21" fillId="0" borderId="0" xfId="0" applyFont="1" applyFill="1" applyAlignment="1"/>
    <xf numFmtId="0" fontId="21" fillId="0" borderId="0" xfId="0" applyFont="1" applyFill="1" applyAlignment="1">
      <alignment wrapText="1"/>
    </xf>
    <xf numFmtId="0" fontId="21" fillId="0" borderId="0" xfId="0" applyFont="1" applyFill="1" applyAlignment="1">
      <alignment horizontal="left" wrapText="1"/>
    </xf>
    <xf numFmtId="9" fontId="23" fillId="0" borderId="0" xfId="27" applyFont="1" applyFill="1" applyBorder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2" fillId="0" borderId="19" xfId="0" applyFont="1" applyFill="1" applyBorder="1" applyAlignment="1">
      <alignment wrapText="1"/>
    </xf>
    <xf numFmtId="0" fontId="20" fillId="0" borderId="17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wrapText="1"/>
    </xf>
    <xf numFmtId="0" fontId="22" fillId="0" borderId="17" xfId="0" applyFont="1" applyFill="1" applyBorder="1" applyAlignment="1">
      <alignment wrapText="1"/>
    </xf>
    <xf numFmtId="0" fontId="22" fillId="0" borderId="18" xfId="0" applyFont="1" applyFill="1" applyBorder="1" applyAlignment="1">
      <alignment wrapText="1"/>
    </xf>
    <xf numFmtId="0" fontId="32" fillId="0" borderId="0" xfId="0" applyFont="1" applyFill="1"/>
    <xf numFmtId="0" fontId="20" fillId="0" borderId="19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left" wrapText="1"/>
    </xf>
    <xf numFmtId="0" fontId="20" fillId="0" borderId="16" xfId="0" applyFont="1" applyFill="1" applyBorder="1" applyAlignment="1">
      <alignment wrapText="1"/>
    </xf>
    <xf numFmtId="167" fontId="20" fillId="16" borderId="16" xfId="11" applyFont="1" applyFill="1" applyBorder="1" applyAlignment="1">
      <alignment horizontal="right" vertical="center" wrapText="1"/>
    </xf>
    <xf numFmtId="167" fontId="20" fillId="16" borderId="0" xfId="11" applyFont="1" applyFill="1" applyAlignment="1">
      <alignment horizontal="right" vertical="center" wrapText="1"/>
    </xf>
    <xf numFmtId="167" fontId="20" fillId="16" borderId="17" xfId="11" applyFont="1" applyFill="1" applyBorder="1" applyAlignment="1">
      <alignment horizontal="right" vertical="center" wrapText="1"/>
    </xf>
    <xf numFmtId="167" fontId="22" fillId="16" borderId="19" xfId="11" applyFont="1" applyFill="1" applyBorder="1" applyAlignment="1">
      <alignment horizontal="right" vertical="center" wrapText="1"/>
    </xf>
    <xf numFmtId="9" fontId="0" fillId="16" borderId="5" xfId="27" applyFont="1" applyFill="1" applyBorder="1" applyAlignment="1"/>
    <xf numFmtId="167" fontId="20" fillId="19" borderId="16" xfId="11" applyFont="1" applyFill="1" applyBorder="1" applyAlignment="1">
      <alignment horizontal="right" vertical="center" wrapText="1"/>
    </xf>
    <xf numFmtId="167" fontId="20" fillId="19" borderId="0" xfId="11" applyFont="1" applyFill="1" applyAlignment="1">
      <alignment horizontal="right" vertical="center" wrapText="1"/>
    </xf>
    <xf numFmtId="167" fontId="20" fillId="19" borderId="17" xfId="11" applyFont="1" applyFill="1" applyBorder="1" applyAlignment="1">
      <alignment horizontal="right" vertical="center" wrapText="1"/>
    </xf>
    <xf numFmtId="167" fontId="22" fillId="19" borderId="19" xfId="11" applyFont="1" applyFill="1" applyBorder="1" applyAlignment="1">
      <alignment horizontal="right" vertical="center" wrapText="1"/>
    </xf>
    <xf numFmtId="9" fontId="0" fillId="19" borderId="5" xfId="27" applyFont="1" applyFill="1" applyBorder="1" applyAlignment="1"/>
    <xf numFmtId="167" fontId="22" fillId="14" borderId="0" xfId="11" applyFont="1" applyFill="1" applyBorder="1" applyAlignment="1">
      <alignment horizontal="right"/>
    </xf>
    <xf numFmtId="167" fontId="22" fillId="16" borderId="0" xfId="11" applyFont="1" applyFill="1" applyBorder="1" applyAlignment="1">
      <alignment horizontal="right"/>
    </xf>
    <xf numFmtId="167" fontId="22" fillId="15" borderId="0" xfId="11" applyFont="1" applyFill="1" applyBorder="1" applyAlignment="1">
      <alignment horizontal="right"/>
    </xf>
    <xf numFmtId="0" fontId="22" fillId="0" borderId="20" xfId="0" applyFont="1" applyFill="1" applyBorder="1" applyAlignment="1">
      <alignment wrapText="1"/>
    </xf>
    <xf numFmtId="0" fontId="4" fillId="0" borderId="5" xfId="0" applyFont="1" applyFill="1" applyBorder="1"/>
    <xf numFmtId="0" fontId="36" fillId="2" borderId="0" xfId="0" applyFont="1" applyFill="1"/>
    <xf numFmtId="0" fontId="22" fillId="14" borderId="18" xfId="0" applyFont="1" applyFill="1" applyBorder="1" applyAlignment="1">
      <alignment horizontal="left" wrapText="1"/>
    </xf>
    <xf numFmtId="167" fontId="23" fillId="17" borderId="0" xfId="11" applyFont="1" applyFill="1" applyAlignment="1">
      <alignment horizontal="right" vertical="top" wrapText="1"/>
    </xf>
    <xf numFmtId="167" fontId="22" fillId="0" borderId="0" xfId="11" applyFont="1" applyFill="1" applyAlignment="1">
      <alignment horizontal="right" wrapText="1"/>
    </xf>
    <xf numFmtId="167" fontId="0" fillId="0" borderId="0" xfId="0" applyNumberFormat="1" applyFont="1"/>
    <xf numFmtId="167" fontId="20" fillId="2" borderId="0" xfId="11" applyFont="1" applyFill="1" applyAlignment="1">
      <alignment horizontal="right" wrapText="1"/>
    </xf>
    <xf numFmtId="0" fontId="20" fillId="14" borderId="0" xfId="0" applyFont="1" applyFill="1" applyAlignment="1">
      <alignment horizontal="left" wrapText="1" indent="1"/>
    </xf>
    <xf numFmtId="0" fontId="20" fillId="14" borderId="5" xfId="0" applyFont="1" applyFill="1" applyBorder="1" applyAlignment="1">
      <alignment horizontal="left" wrapText="1" indent="1"/>
    </xf>
    <xf numFmtId="167" fontId="20" fillId="15" borderId="5" xfId="11" applyFont="1" applyFill="1" applyBorder="1" applyAlignment="1">
      <alignment horizontal="right" wrapText="1"/>
    </xf>
    <xf numFmtId="0" fontId="20" fillId="14" borderId="13" xfId="0" applyFont="1" applyFill="1" applyBorder="1" applyAlignment="1">
      <alignment horizontal="left" wrapText="1" indent="1"/>
    </xf>
    <xf numFmtId="167" fontId="20" fillId="14" borderId="13" xfId="11" applyFont="1" applyFill="1" applyBorder="1" applyAlignment="1">
      <alignment horizontal="right" wrapText="1"/>
    </xf>
    <xf numFmtId="167" fontId="20" fillId="16" borderId="13" xfId="11" applyFont="1" applyFill="1" applyBorder="1" applyAlignment="1">
      <alignment horizontal="right" wrapText="1"/>
    </xf>
    <xf numFmtId="167" fontId="20" fillId="15" borderId="13" xfId="11" applyFont="1" applyFill="1" applyBorder="1" applyAlignment="1">
      <alignment horizontal="right" wrapText="1"/>
    </xf>
    <xf numFmtId="167" fontId="22" fillId="14" borderId="0" xfId="11" applyFont="1" applyFill="1" applyBorder="1" applyAlignment="1">
      <alignment horizontal="left" wrapText="1"/>
    </xf>
    <xf numFmtId="2" fontId="0" fillId="0" borderId="0" xfId="0" applyNumberFormat="1" applyFont="1" applyFill="1" applyBorder="1"/>
    <xf numFmtId="168" fontId="22" fillId="14" borderId="0" xfId="0" applyNumberFormat="1" applyFont="1" applyFill="1" applyBorder="1" applyAlignment="1">
      <alignment horizontal="left"/>
    </xf>
    <xf numFmtId="167" fontId="22" fillId="17" borderId="0" xfId="11" applyFont="1" applyFill="1" applyBorder="1" applyAlignment="1">
      <alignment horizontal="right" wrapText="1"/>
    </xf>
    <xf numFmtId="167" fontId="22" fillId="18" borderId="0" xfId="11" applyFont="1" applyFill="1" applyBorder="1" applyAlignment="1">
      <alignment horizontal="right" wrapText="1"/>
    </xf>
    <xf numFmtId="167" fontId="3" fillId="2" borderId="0" xfId="11" applyFont="1" applyFill="1" applyAlignment="1">
      <alignment horizontal="right" indent="1"/>
    </xf>
    <xf numFmtId="167" fontId="20" fillId="14" borderId="0" xfId="0" applyNumberFormat="1" applyFont="1" applyFill="1" applyAlignment="1"/>
    <xf numFmtId="167" fontId="0" fillId="0" borderId="0" xfId="0" applyNumberFormat="1" applyFont="1" applyFill="1" applyAlignment="1"/>
    <xf numFmtId="9" fontId="23" fillId="14" borderId="0" xfId="27" applyNumberFormat="1" applyFont="1" applyFill="1" applyBorder="1" applyAlignment="1">
      <alignment horizontal="right" wrapText="1"/>
    </xf>
    <xf numFmtId="0" fontId="38" fillId="14" borderId="0" xfId="0" applyFont="1" applyFill="1" applyAlignment="1"/>
    <xf numFmtId="0" fontId="39" fillId="0" borderId="0" xfId="0" applyFont="1" applyFill="1"/>
    <xf numFmtId="0" fontId="39" fillId="0" borderId="0" xfId="0" applyFont="1" applyFill="1" applyBorder="1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34" fillId="2" borderId="0" xfId="0" applyFont="1" applyFill="1"/>
    <xf numFmtId="0" fontId="33" fillId="2" borderId="0" xfId="0" applyFont="1" applyFill="1"/>
    <xf numFmtId="0" fontId="3" fillId="2" borderId="0" xfId="9" applyFill="1">
      <alignment horizontal="left"/>
    </xf>
    <xf numFmtId="0" fontId="40" fillId="5" borderId="0" xfId="0" applyFont="1" applyFill="1"/>
    <xf numFmtId="0" fontId="41" fillId="0" borderId="0" xfId="0" applyFont="1" applyFill="1" applyAlignment="1"/>
    <xf numFmtId="0" fontId="41" fillId="0" borderId="0" xfId="0" applyFont="1" applyFill="1"/>
    <xf numFmtId="167" fontId="41" fillId="0" borderId="0" xfId="11" applyFont="1" applyFill="1" applyAlignment="1"/>
    <xf numFmtId="167" fontId="42" fillId="2" borderId="0" xfId="11" applyFont="1" applyFill="1" applyAlignment="1">
      <alignment wrapText="1"/>
    </xf>
    <xf numFmtId="167" fontId="20" fillId="16" borderId="16" xfId="11" applyFont="1" applyFill="1" applyBorder="1" applyAlignment="1">
      <alignment horizontal="right" wrapText="1"/>
    </xf>
    <xf numFmtId="167" fontId="20" fillId="15" borderId="16" xfId="11" applyFont="1" applyFill="1" applyBorder="1" applyAlignment="1">
      <alignment horizontal="right" wrapText="1"/>
    </xf>
    <xf numFmtId="166" fontId="22" fillId="14" borderId="16" xfId="11" applyNumberFormat="1" applyFont="1" applyFill="1" applyBorder="1" applyAlignment="1">
      <alignment horizontal="right" vertical="top" wrapText="1"/>
    </xf>
    <xf numFmtId="166" fontId="22" fillId="16" borderId="16" xfId="11" applyNumberFormat="1" applyFont="1" applyFill="1" applyBorder="1" applyAlignment="1">
      <alignment horizontal="right" vertical="top" wrapText="1"/>
    </xf>
    <xf numFmtId="166" fontId="22" fillId="15" borderId="16" xfId="11" applyNumberFormat="1" applyFont="1" applyFill="1" applyBorder="1" applyAlignment="1">
      <alignment horizontal="right" vertical="top" wrapText="1"/>
    </xf>
    <xf numFmtId="9" fontId="20" fillId="14" borderId="0" xfId="27" applyFont="1" applyFill="1" applyBorder="1" applyAlignment="1">
      <alignment horizontal="right" wrapText="1"/>
    </xf>
    <xf numFmtId="0" fontId="31" fillId="2" borderId="0" xfId="9" applyFont="1" applyFill="1" applyAlignment="1">
      <alignment horizontal="left" vertical="center" wrapText="1"/>
    </xf>
  </cellXfs>
  <cellStyles count="29">
    <cellStyle name="Bad" xfId="23" builtinId="27" customBuiltin="1"/>
    <cellStyle name="Bottom of Table Style" xfId="16" xr:uid="{00000000-0005-0000-0000-000000000000}"/>
    <cellStyle name="Column Heading_1" xfId="3" xr:uid="{00000000-0005-0000-0000-000001000000}"/>
    <cellStyle name="Comma" xfId="26" builtinId="3"/>
    <cellStyle name="Document Heading" xfId="1" xr:uid="{00000000-0005-0000-0000-000002000000}"/>
    <cellStyle name="Explanatory Text" xfId="15" builtinId="53" customBuiltin="1"/>
    <cellStyle name="Good" xfId="22" builtinId="26" customBuiltin="1"/>
    <cellStyle name="Input" xfId="13" builtinId="20" customBuiltin="1"/>
    <cellStyle name="Neutral" xfId="24" builtinId="28" customBuiltin="1"/>
    <cellStyle name="Normal" xfId="0" builtinId="0" customBuiltin="1"/>
    <cellStyle name="Normal 2" xfId="25" xr:uid="{24F098D3-38CF-401C-BCC6-7113F7A26CDB}"/>
    <cellStyle name="Normal 64" xfId="28" xr:uid="{C35DAC0E-FFDC-44F2-9EC1-B36D8268B02A}"/>
    <cellStyle name="Number" xfId="11" xr:uid="{00000000-0005-0000-0000-000006000000}"/>
    <cellStyle name="Output" xfId="14" builtinId="21" customBuiltin="1"/>
    <cellStyle name="Percent" xfId="27" builtinId="5"/>
    <cellStyle name="Subcolumn Heading_2" xfId="17" xr:uid="{00000000-0005-0000-0000-000008000000}"/>
    <cellStyle name="Subheading_1" xfId="4" xr:uid="{00000000-0005-0000-0000-000009000000}"/>
    <cellStyle name="Subnumber" xfId="12" xr:uid="{00000000-0005-0000-0000-00000A000000}"/>
    <cellStyle name="Subtable Table Heading" xfId="18" xr:uid="{00000000-0005-0000-0000-00000B000000}"/>
    <cellStyle name="Subtext" xfId="10" xr:uid="{00000000-0005-0000-0000-00000C000000}"/>
    <cellStyle name="Subtotal Numbers" xfId="8" xr:uid="{00000000-0005-0000-0000-00000D000000}"/>
    <cellStyle name="Subtotal text" xfId="6" xr:uid="{00000000-0005-0000-0000-00000E000000}"/>
    <cellStyle name="Table Header_2" xfId="19" xr:uid="{00000000-0005-0000-0000-00000F000000}"/>
    <cellStyle name="Table Heading_1" xfId="2" xr:uid="{00000000-0005-0000-0000-000010000000}"/>
    <cellStyle name="Text" xfId="9" xr:uid="{00000000-0005-0000-0000-000011000000}"/>
    <cellStyle name="Thick Bottom Border" xfId="20" xr:uid="{00000000-0005-0000-0000-000012000000}"/>
    <cellStyle name="Top of Single Header Table" xfId="21" xr:uid="{00000000-0005-0000-0000-000013000000}"/>
    <cellStyle name="Total Numbers" xfId="7" xr:uid="{00000000-0005-0000-0000-000014000000}"/>
    <cellStyle name="Total text" xfId="5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640975</xdr:colOff>
      <xdr:row>4</xdr:row>
      <xdr:rowOff>68423</xdr:rowOff>
    </xdr:from>
    <xdr:to>
      <xdr:col>11</xdr:col>
      <xdr:colOff>621564</xdr:colOff>
      <xdr:row>4</xdr:row>
      <xdr:rowOff>68423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4740" y="1211423"/>
          <a:ext cx="6480000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215348</xdr:colOff>
      <xdr:row>0</xdr:row>
      <xdr:rowOff>157369</xdr:rowOff>
    </xdr:from>
    <xdr:to>
      <xdr:col>11</xdr:col>
      <xdr:colOff>591793</xdr:colOff>
      <xdr:row>4</xdr:row>
      <xdr:rowOff>26788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909304-EDEC-4FDF-934A-BB2E4B9E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348" y="157369"/>
          <a:ext cx="2314575" cy="614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0</xdr:row>
      <xdr:rowOff>0</xdr:rowOff>
    </xdr:from>
    <xdr:to>
      <xdr:col>13</xdr:col>
      <xdr:colOff>114300</xdr:colOff>
      <xdr:row>2</xdr:row>
      <xdr:rowOff>119554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54EF3-3DBF-4AF3-8079-43B51BC1C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14575" cy="614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0</xdr:rowOff>
    </xdr:from>
    <xdr:to>
      <xdr:col>11</xdr:col>
      <xdr:colOff>0</xdr:colOff>
      <xdr:row>2</xdr:row>
      <xdr:rowOff>119554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A4EC1-1C15-40EB-8813-CF1A9AD1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0"/>
          <a:ext cx="2314575" cy="6148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0</xdr:rowOff>
    </xdr:from>
    <xdr:to>
      <xdr:col>13</xdr:col>
      <xdr:colOff>171450</xdr:colOff>
      <xdr:row>2</xdr:row>
      <xdr:rowOff>119554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0B6EA-6304-4D59-A3C1-493C94B3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0"/>
          <a:ext cx="2314575" cy="6148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0</xdr:row>
      <xdr:rowOff>0</xdr:rowOff>
    </xdr:from>
    <xdr:to>
      <xdr:col>13</xdr:col>
      <xdr:colOff>38100</xdr:colOff>
      <xdr:row>2</xdr:row>
      <xdr:rowOff>119554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3B8B5B-CAE8-4A62-8A05-DB59E157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0"/>
          <a:ext cx="2314575" cy="614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omTom New v2">
  <a:themeElements>
    <a:clrScheme name="TomTom Colours v2">
      <a:dk1>
        <a:srgbClr val="000000"/>
      </a:dk1>
      <a:lt1>
        <a:srgbClr val="FFFFFF"/>
      </a:lt1>
      <a:dk2>
        <a:srgbClr val="004B7F"/>
      </a:dk2>
      <a:lt2>
        <a:srgbClr val="FFFFFF"/>
      </a:lt2>
      <a:accent1>
        <a:srgbClr val="8DC3EB"/>
      </a:accent1>
      <a:accent2>
        <a:srgbClr val="000000"/>
      </a:accent2>
      <a:accent3>
        <a:srgbClr val="FFFFFF"/>
      </a:accent3>
      <a:accent4>
        <a:srgbClr val="DF1B12"/>
      </a:accent4>
      <a:accent5>
        <a:srgbClr val="F29AC2"/>
      </a:accent5>
      <a:accent6>
        <a:srgbClr val="FDC530"/>
      </a:accent6>
      <a:hlink>
        <a:srgbClr val="008D8D"/>
      </a:hlink>
      <a:folHlink>
        <a:srgbClr val="000000"/>
      </a:folHlink>
    </a:clrScheme>
    <a:fontScheme name="Custom 1">
      <a:majorFont>
        <a:latin typeface="Gotham Bold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C3:O28"/>
  <sheetViews>
    <sheetView showGridLines="0" tabSelected="1" zoomScale="115" zoomScaleNormal="115" zoomScaleSheetLayoutView="75" workbookViewId="0"/>
  </sheetViews>
  <sheetFormatPr defaultRowHeight="12.75" x14ac:dyDescent="0.2"/>
  <cols>
    <col min="1" max="1" width="3" style="268" customWidth="1"/>
    <col min="2" max="2" width="2.42578125" style="268" customWidth="1"/>
    <col min="3" max="3" width="3.28515625" style="268" customWidth="1"/>
    <col min="4" max="13" width="9.7109375" style="268" customWidth="1"/>
    <col min="14" max="16384" width="9.140625" style="268"/>
  </cols>
  <sheetData>
    <row r="3" spans="3:15" x14ac:dyDescent="0.2">
      <c r="O3" s="269"/>
    </row>
    <row r="4" spans="3:15" ht="19.5" x14ac:dyDescent="0.3">
      <c r="C4" s="270"/>
    </row>
    <row r="7" spans="3:15" x14ac:dyDescent="0.2">
      <c r="C7" s="271" t="s">
        <v>0</v>
      </c>
      <c r="D7" s="272"/>
      <c r="E7" s="271"/>
      <c r="F7" s="271"/>
      <c r="G7" s="271"/>
      <c r="H7" s="271"/>
      <c r="I7" s="271"/>
      <c r="J7" s="271"/>
      <c r="K7" s="271"/>
      <c r="L7" s="271"/>
    </row>
    <row r="9" spans="3:15" x14ac:dyDescent="0.2">
      <c r="C9" s="273">
        <v>1</v>
      </c>
      <c r="D9" s="273" t="s">
        <v>1</v>
      </c>
      <c r="E9" s="273"/>
      <c r="F9" s="273"/>
      <c r="G9" s="273"/>
      <c r="H9" s="273"/>
      <c r="I9" s="273"/>
      <c r="J9" s="273"/>
      <c r="K9" s="273"/>
      <c r="L9" s="273"/>
      <c r="M9" s="273"/>
    </row>
    <row r="10" spans="3:15" x14ac:dyDescent="0.2">
      <c r="C10" s="273">
        <v>2</v>
      </c>
      <c r="D10" s="273" t="s">
        <v>2</v>
      </c>
      <c r="E10" s="273"/>
      <c r="F10" s="273"/>
      <c r="G10" s="273"/>
      <c r="H10" s="273"/>
      <c r="I10" s="273"/>
      <c r="J10" s="273"/>
      <c r="K10" s="273"/>
      <c r="L10" s="273"/>
      <c r="M10" s="273"/>
    </row>
    <row r="11" spans="3:15" x14ac:dyDescent="0.2">
      <c r="C11" s="273">
        <v>3</v>
      </c>
      <c r="D11" s="273" t="s">
        <v>3</v>
      </c>
      <c r="E11" s="273"/>
      <c r="F11" s="273"/>
      <c r="G11" s="273"/>
      <c r="H11" s="273"/>
      <c r="I11" s="273"/>
      <c r="J11" s="273"/>
      <c r="K11" s="273"/>
      <c r="L11" s="273"/>
      <c r="M11" s="273"/>
    </row>
    <row r="12" spans="3:15" x14ac:dyDescent="0.2">
      <c r="C12" s="273">
        <v>4</v>
      </c>
      <c r="D12" s="273" t="s">
        <v>4</v>
      </c>
      <c r="E12" s="273"/>
      <c r="F12" s="273"/>
      <c r="G12" s="273"/>
      <c r="H12" s="273"/>
      <c r="I12" s="273"/>
      <c r="J12" s="273"/>
      <c r="K12" s="273"/>
      <c r="L12" s="273"/>
      <c r="M12" s="273"/>
    </row>
    <row r="13" spans="3:15" ht="15" customHeight="1" x14ac:dyDescent="0.2">
      <c r="C13" s="273"/>
      <c r="D13" s="285" t="s">
        <v>5</v>
      </c>
      <c r="E13" s="285"/>
      <c r="F13" s="285"/>
      <c r="G13" s="285"/>
      <c r="H13" s="285"/>
      <c r="I13" s="285"/>
      <c r="J13" s="285"/>
      <c r="K13" s="285"/>
      <c r="L13" s="285"/>
      <c r="M13" s="273"/>
    </row>
    <row r="14" spans="3:15" x14ac:dyDescent="0.2">
      <c r="C14" s="273"/>
      <c r="D14" s="285"/>
      <c r="E14" s="285"/>
      <c r="F14" s="285"/>
      <c r="G14" s="285"/>
      <c r="H14" s="285"/>
      <c r="I14" s="285"/>
      <c r="J14" s="285"/>
      <c r="K14" s="285"/>
      <c r="L14" s="285"/>
      <c r="M14" s="273"/>
    </row>
    <row r="15" spans="3:15" x14ac:dyDescent="0.2"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3:15" x14ac:dyDescent="0.2"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</row>
    <row r="17" spans="3:13" x14ac:dyDescent="0.2"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</row>
    <row r="18" spans="3:13" x14ac:dyDescent="0.2"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</row>
    <row r="19" spans="3:13" x14ac:dyDescent="0.2"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</row>
    <row r="20" spans="3:13" x14ac:dyDescent="0.2"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</row>
    <row r="21" spans="3:13" x14ac:dyDescent="0.2"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</row>
    <row r="22" spans="3:13" x14ac:dyDescent="0.2"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</row>
    <row r="23" spans="3:13" x14ac:dyDescent="0.2"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</row>
    <row r="24" spans="3:13" x14ac:dyDescent="0.2"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</row>
    <row r="25" spans="3:13" x14ac:dyDescent="0.2"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</row>
    <row r="26" spans="3:13" x14ac:dyDescent="0.2">
      <c r="C26" s="273"/>
      <c r="D26" s="271"/>
      <c r="E26" s="273"/>
      <c r="F26" s="273"/>
      <c r="G26" s="273"/>
      <c r="H26" s="273"/>
      <c r="I26" s="273"/>
      <c r="J26" s="273"/>
      <c r="K26" s="273"/>
      <c r="L26" s="273"/>
      <c r="M26" s="273"/>
    </row>
    <row r="27" spans="3:13" x14ac:dyDescent="0.2"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</row>
    <row r="28" spans="3:13" x14ac:dyDescent="0.2"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</row>
  </sheetData>
  <mergeCells count="1">
    <mergeCell ref="D13:L14"/>
  </mergeCells>
  <pageMargins left="0.62992125984251968" right="0.62992125984251968" top="0.55118110236220474" bottom="0.55118110236220474" header="0.31496062992125984" footer="0.31496062992125984"/>
  <pageSetup paperSize="9" scale="82" orientation="landscape" r:id="rId1"/>
  <headerFooter scaleWithDoc="0" alignWithMargins="0">
    <oddFooter>&amp;L&amp;"Arial,Bold"TomTom Investor Relations&amp;"Arial,Regular"
+31 20 7575 194&amp;R&amp;"Arial,Bold"Page &amp;P of &amp;N</oddFooter>
  </headerFooter>
  <customProperties>
    <customPr name="_pios_id" r:id="rId2"/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79998168889431442"/>
  </sheetPr>
  <dimension ref="B1:X55"/>
  <sheetViews>
    <sheetView showGridLines="0" zoomScaleNormal="100" workbookViewId="0"/>
  </sheetViews>
  <sheetFormatPr defaultRowHeight="12.75" x14ac:dyDescent="0.2"/>
  <cols>
    <col min="1" max="1" width="2.7109375" style="16" customWidth="1"/>
    <col min="2" max="2" width="49.5703125" style="2" bestFit="1" customWidth="1"/>
    <col min="3" max="4" width="11" style="2" bestFit="1" customWidth="1"/>
    <col min="5" max="5" width="10.42578125" style="2" bestFit="1" customWidth="1"/>
    <col min="6" max="6" width="9.28515625" style="2" bestFit="1" customWidth="1"/>
    <col min="7" max="8" width="11" style="2" bestFit="1" customWidth="1"/>
    <col min="9" max="9" width="10.85546875" style="2" customWidth="1"/>
    <col min="10" max="10" width="9.28515625" style="2" bestFit="1" customWidth="1"/>
    <col min="11" max="11" width="1.85546875" style="16" customWidth="1"/>
    <col min="12" max="12" width="8.85546875" style="2" bestFit="1" customWidth="1"/>
    <col min="13" max="13" width="9.28515625" style="2" customWidth="1"/>
    <col min="14" max="14" width="4.28515625" style="16" customWidth="1"/>
    <col min="15" max="16384" width="9.140625" style="16"/>
  </cols>
  <sheetData>
    <row r="1" spans="2:24" x14ac:dyDescent="0.2">
      <c r="B1" s="1"/>
      <c r="C1" s="1"/>
      <c r="D1" s="1"/>
      <c r="E1" s="1"/>
      <c r="F1" s="1"/>
      <c r="G1" s="1"/>
      <c r="H1" s="1"/>
      <c r="I1" s="1"/>
      <c r="J1" s="1"/>
      <c r="L1" s="1"/>
      <c r="M1" s="1"/>
    </row>
    <row r="2" spans="2:24" ht="26.25" customHeight="1" x14ac:dyDescent="0.25">
      <c r="B2" s="274" t="s">
        <v>6</v>
      </c>
      <c r="C2" s="31"/>
      <c r="D2" s="13"/>
      <c r="E2" s="13"/>
      <c r="F2" s="31"/>
      <c r="G2" s="263"/>
      <c r="H2" s="263"/>
      <c r="I2" s="263"/>
      <c r="J2" s="263"/>
      <c r="L2" s="31"/>
      <c r="M2" s="16"/>
    </row>
    <row r="3" spans="2:24" ht="13.5" thickBot="1" x14ac:dyDescent="0.25">
      <c r="B3" s="211"/>
      <c r="C3" s="13"/>
      <c r="D3" s="13"/>
      <c r="E3" s="13"/>
      <c r="F3" s="13"/>
      <c r="G3" s="13"/>
      <c r="H3" s="13"/>
      <c r="I3" s="13"/>
      <c r="J3" s="13"/>
      <c r="L3" s="13"/>
      <c r="M3" s="16"/>
    </row>
    <row r="4" spans="2:24" ht="13.5" thickBot="1" x14ac:dyDescent="0.25">
      <c r="B4" s="208" t="s">
        <v>7</v>
      </c>
      <c r="C4" s="5" t="s">
        <v>8</v>
      </c>
      <c r="D4" s="5" t="s">
        <v>9</v>
      </c>
      <c r="E4" s="5" t="s">
        <v>10</v>
      </c>
      <c r="F4" s="18" t="s">
        <v>11</v>
      </c>
      <c r="G4" s="5" t="s">
        <v>12</v>
      </c>
      <c r="H4" s="5" t="s">
        <v>13</v>
      </c>
      <c r="I4" s="5" t="s">
        <v>14</v>
      </c>
      <c r="J4" s="4" t="s">
        <v>15</v>
      </c>
      <c r="L4" s="18" t="s">
        <v>16</v>
      </c>
      <c r="M4" s="4" t="s">
        <v>17</v>
      </c>
    </row>
    <row r="5" spans="2:24" x14ac:dyDescent="0.2">
      <c r="B5" s="176" t="s">
        <v>18</v>
      </c>
      <c r="C5" s="69">
        <v>65126</v>
      </c>
      <c r="D5" s="69">
        <v>75944</v>
      </c>
      <c r="E5" s="69">
        <v>55404</v>
      </c>
      <c r="F5" s="78">
        <v>69190</v>
      </c>
      <c r="G5" s="69">
        <v>49788</v>
      </c>
      <c r="H5" s="69">
        <v>51588</v>
      </c>
      <c r="I5" s="69">
        <v>65945</v>
      </c>
      <c r="J5" s="97">
        <v>59843</v>
      </c>
      <c r="K5" s="71"/>
      <c r="L5" s="78">
        <v>265665</v>
      </c>
      <c r="M5" s="97">
        <v>227164</v>
      </c>
    </row>
    <row r="6" spans="2:24" x14ac:dyDescent="0.2">
      <c r="B6" s="180" t="s">
        <v>19</v>
      </c>
      <c r="C6" s="181">
        <v>37833</v>
      </c>
      <c r="D6" s="181">
        <v>40156</v>
      </c>
      <c r="E6" s="181">
        <v>41141</v>
      </c>
      <c r="F6" s="182">
        <v>41187</v>
      </c>
      <c r="G6" s="181">
        <v>41481</v>
      </c>
      <c r="H6" s="181">
        <v>42211</v>
      </c>
      <c r="I6" s="181">
        <v>39654</v>
      </c>
      <c r="J6" s="183">
        <v>41651</v>
      </c>
      <c r="K6" s="71"/>
      <c r="L6" s="182">
        <v>160317</v>
      </c>
      <c r="M6" s="183">
        <v>164997</v>
      </c>
      <c r="P6" s="25"/>
    </row>
    <row r="7" spans="2:24" x14ac:dyDescent="0.2">
      <c r="B7" s="177" t="s">
        <v>20</v>
      </c>
      <c r="C7" s="154">
        <f>SUM(C5:C6)</f>
        <v>102959</v>
      </c>
      <c r="D7" s="154">
        <f t="shared" ref="D7:J7" si="0">SUM(D5:D6)</f>
        <v>116100</v>
      </c>
      <c r="E7" s="154">
        <f t="shared" si="0"/>
        <v>96545</v>
      </c>
      <c r="F7" s="175">
        <f t="shared" si="0"/>
        <v>110377</v>
      </c>
      <c r="G7" s="154">
        <f t="shared" si="0"/>
        <v>91269</v>
      </c>
      <c r="H7" s="154">
        <f t="shared" si="0"/>
        <v>93799</v>
      </c>
      <c r="I7" s="154">
        <f t="shared" si="0"/>
        <v>105599</v>
      </c>
      <c r="J7" s="155">
        <f t="shared" si="0"/>
        <v>101494</v>
      </c>
      <c r="K7" s="164"/>
      <c r="L7" s="175">
        <f t="shared" ref="L7" si="1">SUM(L5:L6)</f>
        <v>425982</v>
      </c>
      <c r="M7" s="155">
        <f t="shared" ref="M7" si="2">SUM(M5:M6)</f>
        <v>392161</v>
      </c>
    </row>
    <row r="8" spans="2:24" x14ac:dyDescent="0.2">
      <c r="B8" s="42" t="s">
        <v>21</v>
      </c>
      <c r="C8" s="173">
        <v>66568</v>
      </c>
      <c r="D8" s="173">
        <v>94703</v>
      </c>
      <c r="E8" s="173">
        <v>67661</v>
      </c>
      <c r="F8" s="162">
        <v>45846</v>
      </c>
      <c r="G8" s="173">
        <v>39928</v>
      </c>
      <c r="H8" s="173">
        <v>29904</v>
      </c>
      <c r="I8" s="173">
        <v>42252</v>
      </c>
      <c r="J8" s="163">
        <v>23940</v>
      </c>
      <c r="K8" s="71"/>
      <c r="L8" s="162">
        <v>274777</v>
      </c>
      <c r="M8" s="163">
        <v>136024</v>
      </c>
    </row>
    <row r="9" spans="2:24" x14ac:dyDescent="0.2">
      <c r="B9" s="171" t="s">
        <v>22</v>
      </c>
      <c r="C9" s="154">
        <f>SUM(C7:C8)</f>
        <v>169527</v>
      </c>
      <c r="D9" s="154">
        <f>SUM(D7:D8)</f>
        <v>210803</v>
      </c>
      <c r="E9" s="154">
        <f>SUM(E7:E8)</f>
        <v>164206</v>
      </c>
      <c r="F9" s="175">
        <f t="shared" ref="F9:J9" si="3">SUM(F7:F8)</f>
        <v>156223</v>
      </c>
      <c r="G9" s="154">
        <f t="shared" si="3"/>
        <v>131197</v>
      </c>
      <c r="H9" s="154">
        <f t="shared" si="3"/>
        <v>123703</v>
      </c>
      <c r="I9" s="154">
        <f t="shared" si="3"/>
        <v>147851</v>
      </c>
      <c r="J9" s="155">
        <f t="shared" si="3"/>
        <v>125434</v>
      </c>
      <c r="K9" s="164"/>
      <c r="L9" s="175">
        <f t="shared" ref="L9:M9" si="4">SUM(L7:L8)</f>
        <v>700759</v>
      </c>
      <c r="M9" s="155">
        <f t="shared" si="4"/>
        <v>528185</v>
      </c>
    </row>
    <row r="10" spans="2:24" ht="6" customHeight="1" x14ac:dyDescent="0.2">
      <c r="B10" s="171"/>
      <c r="C10" s="167"/>
      <c r="D10" s="167"/>
      <c r="E10" s="167"/>
      <c r="F10" s="168"/>
      <c r="G10" s="167"/>
      <c r="H10" s="167"/>
      <c r="I10" s="167"/>
      <c r="J10" s="169"/>
      <c r="K10" s="71"/>
      <c r="L10" s="168"/>
      <c r="M10" s="169"/>
    </row>
    <row r="11" spans="2:24" s="41" customFormat="1" x14ac:dyDescent="0.2">
      <c r="B11" s="170" t="s">
        <v>23</v>
      </c>
      <c r="C11" s="167">
        <v>48272.576999999997</v>
      </c>
      <c r="D11" s="167">
        <v>68759</v>
      </c>
      <c r="E11" s="167">
        <v>36277</v>
      </c>
      <c r="F11" s="168">
        <v>32249</v>
      </c>
      <c r="G11" s="167">
        <v>28631.473999999998</v>
      </c>
      <c r="H11" s="167">
        <v>17921</v>
      </c>
      <c r="I11" s="167">
        <v>35861</v>
      </c>
      <c r="J11" s="169">
        <v>22381</v>
      </c>
      <c r="K11" s="172"/>
      <c r="L11" s="168">
        <v>185557</v>
      </c>
      <c r="M11" s="169">
        <v>104794</v>
      </c>
      <c r="U11" s="16"/>
      <c r="V11" s="16"/>
      <c r="W11" s="16"/>
      <c r="X11" s="16"/>
    </row>
    <row r="12" spans="2:24" ht="6" customHeight="1" x14ac:dyDescent="0.2">
      <c r="B12" s="170"/>
      <c r="C12" s="167"/>
      <c r="D12" s="167"/>
      <c r="E12" s="167"/>
      <c r="F12" s="168"/>
      <c r="G12" s="167"/>
      <c r="H12" s="167"/>
      <c r="I12" s="167"/>
      <c r="J12" s="169"/>
      <c r="K12" s="71"/>
      <c r="L12" s="168"/>
      <c r="M12" s="169"/>
    </row>
    <row r="13" spans="2:24" x14ac:dyDescent="0.2">
      <c r="B13" s="8" t="s">
        <v>24</v>
      </c>
      <c r="C13" s="75">
        <v>121254.42200000001</v>
      </c>
      <c r="D13" s="75">
        <v>142044</v>
      </c>
      <c r="E13" s="75">
        <v>127929</v>
      </c>
      <c r="F13" s="76">
        <v>123974</v>
      </c>
      <c r="G13" s="75">
        <v>102566</v>
      </c>
      <c r="H13" s="75">
        <v>105782</v>
      </c>
      <c r="I13" s="75">
        <v>111990</v>
      </c>
      <c r="J13" s="77">
        <v>103053</v>
      </c>
      <c r="K13" s="71"/>
      <c r="L13" s="76">
        <v>515202</v>
      </c>
      <c r="M13" s="77">
        <v>423391</v>
      </c>
    </row>
    <row r="14" spans="2:24" x14ac:dyDescent="0.2">
      <c r="B14" s="214" t="s">
        <v>25</v>
      </c>
      <c r="C14" s="157">
        <f>C13/C9</f>
        <v>0.71525138768455765</v>
      </c>
      <c r="D14" s="157">
        <f t="shared" ref="D14:J14" si="5">D13/D9</f>
        <v>0.67382342756032887</v>
      </c>
      <c r="E14" s="157">
        <f t="shared" si="5"/>
        <v>0.77907628223085634</v>
      </c>
      <c r="F14" s="178">
        <f t="shared" si="5"/>
        <v>0.79357072902197501</v>
      </c>
      <c r="G14" s="157">
        <f t="shared" si="5"/>
        <v>0.78177092464004516</v>
      </c>
      <c r="H14" s="157">
        <f t="shared" si="5"/>
        <v>0.85512881660105255</v>
      </c>
      <c r="I14" s="157">
        <f t="shared" si="5"/>
        <v>0.75745175886534422</v>
      </c>
      <c r="J14" s="158">
        <f t="shared" si="5"/>
        <v>0.82157150373901811</v>
      </c>
      <c r="K14" s="179"/>
      <c r="L14" s="178">
        <f t="shared" ref="L14:M14" si="6">L13/L9</f>
        <v>0.73520568412250142</v>
      </c>
      <c r="M14" s="158">
        <f t="shared" si="6"/>
        <v>0.80159603169344074</v>
      </c>
    </row>
    <row r="15" spans="2:24" ht="3.75" customHeight="1" x14ac:dyDescent="0.2">
      <c r="B15" s="215"/>
      <c r="C15" s="69" t="s">
        <v>26</v>
      </c>
      <c r="D15" s="69" t="s">
        <v>26</v>
      </c>
      <c r="E15" s="69" t="s">
        <v>26</v>
      </c>
      <c r="F15" s="78"/>
      <c r="G15" s="69" t="s">
        <v>26</v>
      </c>
      <c r="H15" s="69" t="s">
        <v>26</v>
      </c>
      <c r="I15" s="69" t="s">
        <v>26</v>
      </c>
      <c r="J15" s="79"/>
      <c r="K15" s="71"/>
      <c r="L15" s="78"/>
      <c r="M15" s="79"/>
    </row>
    <row r="16" spans="2:24" x14ac:dyDescent="0.2">
      <c r="B16" s="216" t="s">
        <v>161</v>
      </c>
      <c r="C16" s="69">
        <v>67788</v>
      </c>
      <c r="D16" s="69">
        <v>152029</v>
      </c>
      <c r="E16" s="69">
        <v>113467</v>
      </c>
      <c r="F16" s="78">
        <v>122823</v>
      </c>
      <c r="G16" s="69">
        <v>108788</v>
      </c>
      <c r="H16" s="69">
        <v>105828</v>
      </c>
      <c r="I16" s="69">
        <v>109177</v>
      </c>
      <c r="J16" s="79">
        <v>106017</v>
      </c>
      <c r="K16" s="71"/>
      <c r="L16" s="78">
        <v>456107</v>
      </c>
      <c r="M16" s="79">
        <v>429810</v>
      </c>
      <c r="N16" s="25"/>
      <c r="O16" s="25"/>
    </row>
    <row r="17" spans="2:15" x14ac:dyDescent="0.2">
      <c r="B17" s="216" t="s">
        <v>27</v>
      </c>
      <c r="C17" s="69">
        <v>29184</v>
      </c>
      <c r="D17" s="69">
        <v>33372</v>
      </c>
      <c r="E17" s="69">
        <v>31843</v>
      </c>
      <c r="F17" s="78">
        <v>33472</v>
      </c>
      <c r="G17" s="69">
        <v>32147</v>
      </c>
      <c r="H17" s="69">
        <v>33541</v>
      </c>
      <c r="I17" s="69">
        <v>35271</v>
      </c>
      <c r="J17" s="79">
        <v>36621</v>
      </c>
      <c r="K17" s="71"/>
      <c r="L17" s="78">
        <v>127871</v>
      </c>
      <c r="M17" s="79">
        <v>137580</v>
      </c>
      <c r="N17" s="25"/>
      <c r="O17" s="25"/>
    </row>
    <row r="18" spans="2:15" x14ac:dyDescent="0.2">
      <c r="B18" s="216" t="s">
        <v>28</v>
      </c>
      <c r="C18" s="69">
        <v>15574</v>
      </c>
      <c r="D18" s="69">
        <v>15863</v>
      </c>
      <c r="E18" s="69">
        <v>14937</v>
      </c>
      <c r="F18" s="78">
        <v>20677</v>
      </c>
      <c r="G18" s="69">
        <v>16161</v>
      </c>
      <c r="H18" s="69">
        <v>12427</v>
      </c>
      <c r="I18" s="69">
        <v>13536</v>
      </c>
      <c r="J18" s="79">
        <v>15432</v>
      </c>
      <c r="K18" s="71"/>
      <c r="L18" s="78">
        <v>67051</v>
      </c>
      <c r="M18" s="79">
        <v>57556</v>
      </c>
      <c r="N18" s="25"/>
      <c r="O18" s="25"/>
    </row>
    <row r="19" spans="2:15" x14ac:dyDescent="0.2">
      <c r="B19" s="216" t="s">
        <v>29</v>
      </c>
      <c r="C19" s="69">
        <v>21900</v>
      </c>
      <c r="D19" s="69">
        <v>23739</v>
      </c>
      <c r="E19" s="69">
        <v>24767</v>
      </c>
      <c r="F19" s="78">
        <v>24723</v>
      </c>
      <c r="G19" s="69">
        <v>23217</v>
      </c>
      <c r="H19" s="69">
        <v>18184</v>
      </c>
      <c r="I19" s="69">
        <v>21616</v>
      </c>
      <c r="J19" s="79">
        <v>23138</v>
      </c>
      <c r="K19" s="71"/>
      <c r="L19" s="78">
        <v>95130</v>
      </c>
      <c r="M19" s="79">
        <v>86155</v>
      </c>
      <c r="O19" s="25"/>
    </row>
    <row r="20" spans="2:15" x14ac:dyDescent="0.2">
      <c r="B20" s="217" t="s">
        <v>30</v>
      </c>
      <c r="C20" s="75">
        <v>134445.93146647309</v>
      </c>
      <c r="D20" s="75">
        <v>225003</v>
      </c>
      <c r="E20" s="75">
        <v>185014</v>
      </c>
      <c r="F20" s="76">
        <v>201694.6172771164</v>
      </c>
      <c r="G20" s="75">
        <v>180313</v>
      </c>
      <c r="H20" s="75">
        <v>169980</v>
      </c>
      <c r="I20" s="75">
        <v>179600</v>
      </c>
      <c r="J20" s="77">
        <v>181208</v>
      </c>
      <c r="K20" s="71"/>
      <c r="L20" s="76">
        <v>746158.54874358955</v>
      </c>
      <c r="M20" s="77">
        <v>711101</v>
      </c>
    </row>
    <row r="21" spans="2:15" ht="3.75" customHeight="1" x14ac:dyDescent="0.2">
      <c r="B21" s="218"/>
      <c r="C21" s="72"/>
      <c r="D21" s="72"/>
      <c r="E21" s="72"/>
      <c r="F21" s="73"/>
      <c r="G21" s="72"/>
      <c r="H21" s="72"/>
      <c r="I21" s="72"/>
      <c r="J21" s="74"/>
      <c r="K21" s="71"/>
      <c r="L21" s="73"/>
      <c r="M21" s="74"/>
    </row>
    <row r="22" spans="2:15" x14ac:dyDescent="0.2">
      <c r="B22" s="217" t="s">
        <v>31</v>
      </c>
      <c r="C22" s="75">
        <v>-13191.578</v>
      </c>
      <c r="D22" s="75">
        <v>-82959</v>
      </c>
      <c r="E22" s="75">
        <v>-57085</v>
      </c>
      <c r="F22" s="76">
        <v>-77721</v>
      </c>
      <c r="G22" s="75">
        <v>-77747</v>
      </c>
      <c r="H22" s="75">
        <v>-64198</v>
      </c>
      <c r="I22" s="75">
        <v>-67610</v>
      </c>
      <c r="J22" s="77">
        <v>-78155</v>
      </c>
      <c r="K22" s="71"/>
      <c r="L22" s="76">
        <v>-230957</v>
      </c>
      <c r="M22" s="77">
        <v>-287710</v>
      </c>
    </row>
    <row r="23" spans="2:15" ht="5.25" customHeight="1" x14ac:dyDescent="0.2">
      <c r="B23" s="215"/>
      <c r="C23" s="69" t="s">
        <v>26</v>
      </c>
      <c r="D23" s="69" t="s">
        <v>26</v>
      </c>
      <c r="E23" s="185" t="s">
        <v>26</v>
      </c>
      <c r="F23" s="168"/>
      <c r="G23" s="167" t="s">
        <v>26</v>
      </c>
      <c r="H23" s="167" t="s">
        <v>26</v>
      </c>
      <c r="I23" s="167" t="s">
        <v>26</v>
      </c>
      <c r="J23" s="169"/>
      <c r="K23" s="172"/>
      <c r="L23" s="168"/>
      <c r="M23" s="169"/>
    </row>
    <row r="24" spans="2:15" s="41" customFormat="1" x14ac:dyDescent="0.2">
      <c r="B24" s="219" t="s">
        <v>32</v>
      </c>
      <c r="C24" s="167">
        <f>CF!C9</f>
        <v>31971</v>
      </c>
      <c r="D24" s="167">
        <f>CF!D9</f>
        <v>113942</v>
      </c>
      <c r="E24" s="167">
        <f>CF!E9</f>
        <v>72939</v>
      </c>
      <c r="F24" s="168">
        <f>CF!F9</f>
        <v>73133</v>
      </c>
      <c r="G24" s="167">
        <f>CF!G9</f>
        <v>72305</v>
      </c>
      <c r="H24" s="167">
        <f>CF!H9</f>
        <v>71511</v>
      </c>
      <c r="I24" s="167">
        <f>CF!I9</f>
        <v>71465</v>
      </c>
      <c r="J24" s="169">
        <f>CF!J9</f>
        <v>70328</v>
      </c>
      <c r="K24" s="184"/>
      <c r="L24" s="168">
        <f>CF!L9</f>
        <v>291985</v>
      </c>
      <c r="M24" s="169">
        <f>CF!M9</f>
        <v>285609</v>
      </c>
    </row>
    <row r="25" spans="2:15" x14ac:dyDescent="0.2">
      <c r="B25" s="220" t="s">
        <v>33</v>
      </c>
      <c r="C25" s="154">
        <f>C22+C24</f>
        <v>18779.421999999999</v>
      </c>
      <c r="D25" s="154">
        <f t="shared" ref="D25:J25" si="7">D22+D24</f>
        <v>30983</v>
      </c>
      <c r="E25" s="154">
        <f t="shared" si="7"/>
        <v>15854</v>
      </c>
      <c r="F25" s="175">
        <f t="shared" si="7"/>
        <v>-4588</v>
      </c>
      <c r="G25" s="154">
        <f t="shared" si="7"/>
        <v>-5442</v>
      </c>
      <c r="H25" s="154">
        <f t="shared" si="7"/>
        <v>7313</v>
      </c>
      <c r="I25" s="154">
        <f t="shared" si="7"/>
        <v>3855</v>
      </c>
      <c r="J25" s="155">
        <f t="shared" si="7"/>
        <v>-7827</v>
      </c>
      <c r="K25" s="71"/>
      <c r="L25" s="175">
        <f t="shared" ref="L25:M25" si="8">L22+L24</f>
        <v>61028</v>
      </c>
      <c r="M25" s="155">
        <f t="shared" si="8"/>
        <v>-2101</v>
      </c>
    </row>
    <row r="26" spans="2:15" x14ac:dyDescent="0.2">
      <c r="B26" s="214" t="s">
        <v>34</v>
      </c>
      <c r="C26" s="157">
        <f>C25/C9</f>
        <v>0.1107754045078365</v>
      </c>
      <c r="D26" s="157">
        <f t="shared" ref="D26:J26" si="9">D25/D9</f>
        <v>0.14697608667808332</v>
      </c>
      <c r="E26" s="157">
        <f t="shared" si="9"/>
        <v>9.654945617090728E-2</v>
      </c>
      <c r="F26" s="178">
        <f t="shared" si="9"/>
        <v>-2.9368274837891988E-2</v>
      </c>
      <c r="G26" s="157">
        <f t="shared" si="9"/>
        <v>-4.1479607003208914E-2</v>
      </c>
      <c r="H26" s="157">
        <f t="shared" si="9"/>
        <v>5.9117402164862616E-2</v>
      </c>
      <c r="I26" s="264">
        <f t="shared" si="9"/>
        <v>2.6073547016929207E-2</v>
      </c>
      <c r="J26" s="158">
        <f t="shared" si="9"/>
        <v>-6.2399349458679462E-2</v>
      </c>
      <c r="K26" s="179"/>
      <c r="L26" s="178">
        <f t="shared" ref="L26:M26" si="10">L25/L9</f>
        <v>8.7088428404059032E-2</v>
      </c>
      <c r="M26" s="158">
        <f t="shared" si="10"/>
        <v>-3.9777729394057009E-3</v>
      </c>
    </row>
    <row r="27" spans="2:15" ht="5.25" customHeight="1" x14ac:dyDescent="0.2">
      <c r="B27" s="215"/>
      <c r="C27" s="69"/>
      <c r="D27" s="69"/>
      <c r="E27" s="185"/>
      <c r="F27" s="188"/>
      <c r="G27" s="189"/>
      <c r="H27" s="189"/>
      <c r="I27" s="189"/>
      <c r="J27" s="190"/>
      <c r="K27" s="191"/>
      <c r="L27" s="188"/>
      <c r="M27" s="190"/>
    </row>
    <row r="28" spans="2:15" x14ac:dyDescent="0.2">
      <c r="B28" s="218" t="s">
        <v>35</v>
      </c>
      <c r="C28" s="72">
        <v>-2253.4690000000001</v>
      </c>
      <c r="D28" s="72">
        <v>386</v>
      </c>
      <c r="E28" s="72">
        <v>785</v>
      </c>
      <c r="F28" s="73">
        <v>-2351</v>
      </c>
      <c r="G28" s="72">
        <v>5079</v>
      </c>
      <c r="H28" s="72">
        <v>-2457</v>
      </c>
      <c r="I28" s="72">
        <v>-3716</v>
      </c>
      <c r="J28" s="74">
        <v>-6213</v>
      </c>
      <c r="K28" s="71"/>
      <c r="L28" s="73">
        <v>-3432</v>
      </c>
      <c r="M28" s="74">
        <v>-7307</v>
      </c>
    </row>
    <row r="29" spans="2:15" x14ac:dyDescent="0.2">
      <c r="B29" s="217" t="s">
        <v>36</v>
      </c>
      <c r="C29" s="75">
        <v>-15445</v>
      </c>
      <c r="D29" s="75">
        <v>-82573</v>
      </c>
      <c r="E29" s="75">
        <v>-56300</v>
      </c>
      <c r="F29" s="76">
        <v>-80072</v>
      </c>
      <c r="G29" s="75">
        <v>-72668</v>
      </c>
      <c r="H29" s="75">
        <v>-66655</v>
      </c>
      <c r="I29" s="75">
        <v>-71326</v>
      </c>
      <c r="J29" s="77">
        <v>-84368</v>
      </c>
      <c r="K29" s="71"/>
      <c r="L29" s="76">
        <v>-234389</v>
      </c>
      <c r="M29" s="77">
        <v>-295017</v>
      </c>
      <c r="N29" s="16" t="str">
        <f>LOWER(A29)</f>
        <v/>
      </c>
    </row>
    <row r="30" spans="2:15" ht="4.5" customHeight="1" x14ac:dyDescent="0.2">
      <c r="B30" s="215"/>
      <c r="C30" s="69" t="s">
        <v>26</v>
      </c>
      <c r="D30" s="69" t="s">
        <v>26</v>
      </c>
      <c r="E30" s="69" t="s">
        <v>26</v>
      </c>
      <c r="F30" s="78"/>
      <c r="G30" s="69" t="s">
        <v>26</v>
      </c>
      <c r="H30" s="69" t="s">
        <v>26</v>
      </c>
      <c r="I30" s="69" t="s">
        <v>26</v>
      </c>
      <c r="J30" s="79"/>
      <c r="K30" s="71"/>
      <c r="L30" s="78"/>
      <c r="M30" s="79"/>
    </row>
    <row r="31" spans="2:15" x14ac:dyDescent="0.2">
      <c r="B31" s="218" t="s">
        <v>37</v>
      </c>
      <c r="C31" s="72">
        <v>119.72499999999999</v>
      </c>
      <c r="D31" s="72">
        <v>17319</v>
      </c>
      <c r="E31" s="72">
        <v>12871</v>
      </c>
      <c r="F31" s="73">
        <v>11114</v>
      </c>
      <c r="G31" s="72">
        <v>9915.42</v>
      </c>
      <c r="H31" s="72">
        <v>4640</v>
      </c>
      <c r="I31" s="72">
        <v>4358</v>
      </c>
      <c r="J31" s="74">
        <v>18465</v>
      </c>
      <c r="K31" s="71"/>
      <c r="L31" s="73">
        <v>41424</v>
      </c>
      <c r="M31" s="74">
        <v>37378</v>
      </c>
    </row>
    <row r="32" spans="2:15" x14ac:dyDescent="0.2">
      <c r="B32" s="217" t="s">
        <v>38</v>
      </c>
      <c r="C32" s="75">
        <v>-15325.275</v>
      </c>
      <c r="D32" s="75">
        <v>-65254</v>
      </c>
      <c r="E32" s="75">
        <v>-43429</v>
      </c>
      <c r="F32" s="76">
        <v>-68958</v>
      </c>
      <c r="G32" s="75">
        <v>-62752.58</v>
      </c>
      <c r="H32" s="75">
        <v>-62015</v>
      </c>
      <c r="I32" s="75">
        <v>-66968</v>
      </c>
      <c r="J32" s="77">
        <v>-65903</v>
      </c>
      <c r="K32" s="71"/>
      <c r="L32" s="76">
        <v>-192965</v>
      </c>
      <c r="M32" s="77">
        <v>-257639</v>
      </c>
    </row>
    <row r="33" spans="2:14" ht="4.5" customHeight="1" x14ac:dyDescent="0.2">
      <c r="B33" s="221"/>
      <c r="C33" s="80" t="s">
        <v>26</v>
      </c>
      <c r="D33" s="80" t="s">
        <v>26</v>
      </c>
      <c r="E33" s="80" t="s">
        <v>26</v>
      </c>
      <c r="F33" s="81"/>
      <c r="G33" s="80" t="s">
        <v>26</v>
      </c>
      <c r="H33" s="80" t="s">
        <v>26</v>
      </c>
      <c r="I33" s="80" t="s">
        <v>26</v>
      </c>
      <c r="J33" s="82"/>
      <c r="K33" s="71"/>
      <c r="L33" s="81"/>
      <c r="M33" s="82"/>
    </row>
    <row r="34" spans="2:14" x14ac:dyDescent="0.2">
      <c r="B34" s="216" t="s">
        <v>39</v>
      </c>
      <c r="C34" s="69">
        <v>18614.827000000001</v>
      </c>
      <c r="D34" s="69">
        <v>0</v>
      </c>
      <c r="E34" s="69">
        <v>0</v>
      </c>
      <c r="F34" s="78">
        <v>0</v>
      </c>
      <c r="G34" s="69">
        <v>0</v>
      </c>
      <c r="H34" s="69">
        <v>0</v>
      </c>
      <c r="I34" s="69">
        <v>0</v>
      </c>
      <c r="J34" s="79">
        <v>0</v>
      </c>
      <c r="K34" s="71"/>
      <c r="L34" s="78">
        <v>18615</v>
      </c>
      <c r="M34" s="79">
        <v>0</v>
      </c>
    </row>
    <row r="35" spans="2:14" x14ac:dyDescent="0.2">
      <c r="B35" s="218" t="s">
        <v>40</v>
      </c>
      <c r="C35" s="72">
        <v>0</v>
      </c>
      <c r="D35" s="72">
        <v>807237</v>
      </c>
      <c r="E35" s="72">
        <v>0</v>
      </c>
      <c r="F35" s="73">
        <v>0</v>
      </c>
      <c r="G35" s="72">
        <v>0</v>
      </c>
      <c r="H35" s="72">
        <v>0</v>
      </c>
      <c r="I35" s="72">
        <v>0</v>
      </c>
      <c r="J35" s="74">
        <v>0</v>
      </c>
      <c r="K35" s="71"/>
      <c r="L35" s="73">
        <v>807237</v>
      </c>
      <c r="M35" s="74">
        <v>0</v>
      </c>
    </row>
    <row r="36" spans="2:14" x14ac:dyDescent="0.2">
      <c r="B36" s="217" t="s">
        <v>41</v>
      </c>
      <c r="C36" s="75">
        <v>18614.827000000001</v>
      </c>
      <c r="D36" s="75">
        <v>807237</v>
      </c>
      <c r="E36" s="75">
        <v>0</v>
      </c>
      <c r="F36" s="76">
        <v>0</v>
      </c>
      <c r="G36" s="75">
        <v>0</v>
      </c>
      <c r="H36" s="75">
        <v>0</v>
      </c>
      <c r="I36" s="75">
        <v>0</v>
      </c>
      <c r="J36" s="77">
        <v>0</v>
      </c>
      <c r="K36" s="71"/>
      <c r="L36" s="76">
        <v>825852</v>
      </c>
      <c r="M36" s="77">
        <v>0</v>
      </c>
    </row>
    <row r="37" spans="2:14" ht="3.75" customHeight="1" x14ac:dyDescent="0.2">
      <c r="B37" s="222"/>
      <c r="C37" s="83" t="s">
        <v>26</v>
      </c>
      <c r="D37" s="83" t="s">
        <v>26</v>
      </c>
      <c r="E37" s="83" t="s">
        <v>26</v>
      </c>
      <c r="F37" s="84"/>
      <c r="G37" s="83" t="s">
        <v>26</v>
      </c>
      <c r="H37" s="83" t="s">
        <v>26</v>
      </c>
      <c r="I37" s="83" t="s">
        <v>26</v>
      </c>
      <c r="J37" s="85"/>
      <c r="K37" s="71"/>
      <c r="L37" s="84"/>
      <c r="M37" s="85"/>
    </row>
    <row r="38" spans="2:14" ht="13.5" thickBot="1" x14ac:dyDescent="0.25">
      <c r="B38" s="223" t="s">
        <v>42</v>
      </c>
      <c r="C38" s="86">
        <v>3289.5520000000001</v>
      </c>
      <c r="D38" s="86">
        <v>741983</v>
      </c>
      <c r="E38" s="86">
        <v>-43429</v>
      </c>
      <c r="F38" s="87">
        <v>-68958</v>
      </c>
      <c r="G38" s="86">
        <v>-62752.58</v>
      </c>
      <c r="H38" s="86">
        <v>-62015</v>
      </c>
      <c r="I38" s="86">
        <v>-66968</v>
      </c>
      <c r="J38" s="88">
        <v>-65903</v>
      </c>
      <c r="K38" s="71"/>
      <c r="L38" s="87">
        <v>632887</v>
      </c>
      <c r="M38" s="88">
        <v>-257639</v>
      </c>
      <c r="N38" s="16" t="str">
        <f>LOWER(A38)</f>
        <v/>
      </c>
    </row>
    <row r="39" spans="2:14" x14ac:dyDescent="0.2">
      <c r="B39" s="220"/>
      <c r="C39" s="167"/>
      <c r="D39" s="167"/>
      <c r="E39" s="167"/>
      <c r="F39" s="186"/>
      <c r="G39" s="186"/>
      <c r="H39" s="186"/>
      <c r="I39" s="186"/>
      <c r="J39" s="186"/>
      <c r="K39" s="71"/>
      <c r="L39" s="186"/>
      <c r="M39" s="186"/>
    </row>
    <row r="40" spans="2:14" x14ac:dyDescent="0.2">
      <c r="B40" s="220"/>
      <c r="C40" s="284"/>
      <c r="D40" s="284"/>
      <c r="E40" s="284"/>
      <c r="F40" s="284"/>
      <c r="G40" s="284"/>
      <c r="H40" s="284"/>
      <c r="I40" s="284"/>
      <c r="J40" s="284"/>
      <c r="K40" s="71"/>
      <c r="L40" s="186"/>
      <c r="M40" s="186"/>
    </row>
    <row r="41" spans="2:14" x14ac:dyDescent="0.2">
      <c r="B41" s="224" t="s">
        <v>43</v>
      </c>
      <c r="C41" s="284"/>
      <c r="D41" s="284"/>
      <c r="E41" s="284"/>
      <c r="F41" s="284"/>
      <c r="G41" s="284"/>
      <c r="H41" s="284"/>
      <c r="I41" s="284"/>
      <c r="J41" s="284"/>
      <c r="K41" s="71"/>
      <c r="L41" s="16"/>
      <c r="M41" s="16"/>
    </row>
    <row r="42" spans="2:14" x14ac:dyDescent="0.2">
      <c r="B42" s="222" t="s">
        <v>44</v>
      </c>
      <c r="C42" s="72" t="s">
        <v>26</v>
      </c>
      <c r="D42" s="187" t="s">
        <v>26</v>
      </c>
      <c r="E42" s="187" t="s">
        <v>26</v>
      </c>
      <c r="F42" s="187"/>
      <c r="G42" s="187" t="s">
        <v>26</v>
      </c>
      <c r="H42" s="187" t="s">
        <v>26</v>
      </c>
      <c r="I42" s="187" t="s">
        <v>26</v>
      </c>
      <c r="J42" s="187"/>
      <c r="K42" s="71"/>
      <c r="L42" s="16"/>
      <c r="M42" s="16"/>
    </row>
    <row r="43" spans="2:14" x14ac:dyDescent="0.2">
      <c r="B43" s="225" t="s">
        <v>45</v>
      </c>
      <c r="C43" s="89">
        <v>231584</v>
      </c>
      <c r="D43" s="89">
        <v>191057</v>
      </c>
      <c r="E43" s="89">
        <v>131305</v>
      </c>
      <c r="F43" s="90">
        <v>131483</v>
      </c>
      <c r="G43" s="89">
        <v>131689.745</v>
      </c>
      <c r="H43" s="89">
        <v>130107</v>
      </c>
      <c r="I43" s="89">
        <v>130220</v>
      </c>
      <c r="J43" s="91">
        <v>130237</v>
      </c>
      <c r="K43" s="71"/>
      <c r="L43" s="90">
        <v>170973</v>
      </c>
      <c r="M43" s="91">
        <v>130562</v>
      </c>
    </row>
    <row r="44" spans="2:14" ht="13.5" thickBot="1" x14ac:dyDescent="0.25">
      <c r="B44" s="226" t="s">
        <v>46</v>
      </c>
      <c r="C44" s="92">
        <v>233233</v>
      </c>
      <c r="D44" s="92">
        <v>192528</v>
      </c>
      <c r="E44" s="92">
        <v>133283</v>
      </c>
      <c r="F44" s="93">
        <v>133341</v>
      </c>
      <c r="G44" s="92">
        <v>133754.004418472</v>
      </c>
      <c r="H44" s="92">
        <v>132198</v>
      </c>
      <c r="I44" s="92">
        <v>130978</v>
      </c>
      <c r="J44" s="94">
        <v>131162</v>
      </c>
      <c r="K44" s="71"/>
      <c r="L44" s="93">
        <v>172880</v>
      </c>
      <c r="M44" s="94">
        <v>131706</v>
      </c>
    </row>
    <row r="45" spans="2:14" x14ac:dyDescent="0.2">
      <c r="B45" s="220"/>
      <c r="C45" s="167"/>
      <c r="D45" s="167"/>
      <c r="E45" s="167"/>
      <c r="F45" s="168"/>
      <c r="G45" s="167"/>
      <c r="H45" s="167"/>
      <c r="I45" s="167"/>
      <c r="J45" s="169"/>
      <c r="K45" s="71"/>
      <c r="L45" s="168"/>
      <c r="M45" s="169"/>
    </row>
    <row r="46" spans="2:14" x14ac:dyDescent="0.2">
      <c r="B46" s="222" t="s">
        <v>47</v>
      </c>
      <c r="C46" s="12"/>
      <c r="D46" s="12"/>
      <c r="E46" s="12"/>
      <c r="F46" s="27"/>
      <c r="G46" s="12"/>
      <c r="H46" s="12"/>
      <c r="I46" s="12"/>
      <c r="J46" s="28"/>
      <c r="L46" s="27"/>
      <c r="M46" s="28"/>
    </row>
    <row r="47" spans="2:14" x14ac:dyDescent="0.2">
      <c r="B47" s="225" t="s">
        <v>45</v>
      </c>
      <c r="C47" s="32">
        <v>0.01</v>
      </c>
      <c r="D47" s="32">
        <v>3.88</v>
      </c>
      <c r="E47" s="32">
        <v>-0.33</v>
      </c>
      <c r="F47" s="33">
        <v>-0.52</v>
      </c>
      <c r="G47" s="32">
        <v>-0.48</v>
      </c>
      <c r="H47" s="32">
        <v>-0.48</v>
      </c>
      <c r="I47" s="32">
        <v>-0.51</v>
      </c>
      <c r="J47" s="34">
        <v>-0.51</v>
      </c>
      <c r="L47" s="33">
        <v>3.7</v>
      </c>
      <c r="M47" s="34">
        <v>-1.97</v>
      </c>
    </row>
    <row r="48" spans="2:14" ht="13.5" thickBot="1" x14ac:dyDescent="0.25">
      <c r="B48" s="226" t="s">
        <v>46</v>
      </c>
      <c r="C48" s="35">
        <v>0.01</v>
      </c>
      <c r="D48" s="35">
        <v>3.85</v>
      </c>
      <c r="E48" s="35">
        <v>-0.33</v>
      </c>
      <c r="F48" s="36">
        <v>-0.52</v>
      </c>
      <c r="G48" s="35">
        <v>-0.48</v>
      </c>
      <c r="H48" s="35">
        <v>-0.48</v>
      </c>
      <c r="I48" s="35">
        <v>-0.51</v>
      </c>
      <c r="J48" s="37">
        <v>-0.51</v>
      </c>
      <c r="L48" s="36">
        <v>3.66</v>
      </c>
      <c r="M48" s="37">
        <v>-1.97</v>
      </c>
    </row>
    <row r="49" spans="2:14" x14ac:dyDescent="0.2">
      <c r="B49" s="227"/>
      <c r="C49" s="11"/>
      <c r="D49" s="11"/>
      <c r="E49" s="11"/>
      <c r="F49" s="30"/>
      <c r="G49" s="11" t="s">
        <v>26</v>
      </c>
      <c r="H49" s="11"/>
      <c r="I49" s="11"/>
      <c r="J49" s="10"/>
      <c r="L49" s="30"/>
      <c r="M49" s="10"/>
    </row>
    <row r="50" spans="2:14" x14ac:dyDescent="0.2">
      <c r="B50" s="222" t="s">
        <v>48</v>
      </c>
      <c r="C50" s="12" t="s">
        <v>26</v>
      </c>
      <c r="D50" s="12"/>
      <c r="E50" s="12"/>
      <c r="F50" s="27"/>
      <c r="G50" s="12" t="s">
        <v>26</v>
      </c>
      <c r="H50" s="12"/>
      <c r="I50" s="12"/>
      <c r="J50" s="28"/>
      <c r="L50" s="27"/>
      <c r="M50" s="28"/>
    </row>
    <row r="51" spans="2:14" x14ac:dyDescent="0.2">
      <c r="B51" s="15" t="s">
        <v>45</v>
      </c>
      <c r="C51" s="32">
        <v>-7.0000000000000007E-2</v>
      </c>
      <c r="D51" s="32">
        <v>-0.34</v>
      </c>
      <c r="E51" s="32">
        <v>-0.33</v>
      </c>
      <c r="F51" s="33">
        <v>-0.52</v>
      </c>
      <c r="G51" s="32">
        <v>-0.48</v>
      </c>
      <c r="H51" s="32">
        <v>-0.48</v>
      </c>
      <c r="I51" s="32">
        <v>-0.51</v>
      </c>
      <c r="J51" s="34">
        <v>-0.51</v>
      </c>
      <c r="L51" s="33">
        <v>-1.1299999999999999</v>
      </c>
      <c r="M51" s="34">
        <v>-1.97</v>
      </c>
    </row>
    <row r="52" spans="2:14" ht="13.5" thickBot="1" x14ac:dyDescent="0.25">
      <c r="B52" s="23" t="s">
        <v>46</v>
      </c>
      <c r="C52" s="35">
        <v>-7.0000000000000007E-2</v>
      </c>
      <c r="D52" s="35">
        <v>-0.34</v>
      </c>
      <c r="E52" s="35">
        <v>-0.33</v>
      </c>
      <c r="F52" s="36">
        <v>-0.52</v>
      </c>
      <c r="G52" s="35">
        <v>-0.48</v>
      </c>
      <c r="H52" s="35">
        <v>-0.48</v>
      </c>
      <c r="I52" s="35">
        <v>-0.51</v>
      </c>
      <c r="J52" s="37">
        <v>-0.51</v>
      </c>
      <c r="L52" s="36">
        <v>-1.1299999999999999</v>
      </c>
      <c r="M52" s="37">
        <v>-1.97</v>
      </c>
    </row>
    <row r="53" spans="2:14" x14ac:dyDescent="0.2">
      <c r="B53" s="95"/>
      <c r="C53" s="52"/>
      <c r="D53" s="52"/>
      <c r="E53" s="52"/>
      <c r="F53" s="52"/>
      <c r="G53" s="52"/>
      <c r="H53" s="52"/>
      <c r="I53" s="52"/>
      <c r="J53" s="52"/>
      <c r="L53" s="52"/>
      <c r="M53" s="1"/>
    </row>
    <row r="54" spans="2:14" x14ac:dyDescent="0.2">
      <c r="B54" s="96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2:14" x14ac:dyDescent="0.2">
      <c r="C55" s="247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</sheetData>
  <phoneticPr fontId="30" type="noConversion"/>
  <pageMargins left="0.7" right="0.7" top="0.75" bottom="0.75" header="0.3" footer="0.3"/>
  <pageSetup scale="82"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79998168889431442"/>
  </sheetPr>
  <dimension ref="B1:Y71"/>
  <sheetViews>
    <sheetView showGridLines="0" workbookViewId="0">
      <selection activeCell="D76" sqref="D76"/>
    </sheetView>
  </sheetViews>
  <sheetFormatPr defaultRowHeight="12.75" x14ac:dyDescent="0.2"/>
  <cols>
    <col min="1" max="1" width="2.7109375" style="16" customWidth="1"/>
    <col min="2" max="2" width="42.85546875" style="2" bestFit="1" customWidth="1"/>
    <col min="3" max="11" width="12.7109375" style="71" customWidth="1"/>
    <col min="12" max="12" width="13.5703125" style="20" customWidth="1"/>
    <col min="13" max="16384" width="9.140625" style="16"/>
  </cols>
  <sheetData>
    <row r="1" spans="2:19" x14ac:dyDescent="0.2">
      <c r="B1" s="1"/>
      <c r="C1" s="98"/>
      <c r="D1" s="98"/>
      <c r="E1" s="98"/>
      <c r="F1" s="98"/>
      <c r="G1" s="98"/>
      <c r="H1" s="98"/>
      <c r="I1" s="98"/>
      <c r="J1" s="98"/>
      <c r="K1" s="98"/>
    </row>
    <row r="2" spans="2:19" s="276" customFormat="1" ht="26.25" customHeight="1" x14ac:dyDescent="0.3">
      <c r="B2" s="274" t="s">
        <v>49</v>
      </c>
      <c r="C2" s="277"/>
      <c r="D2" s="278"/>
      <c r="E2" s="278"/>
      <c r="F2" s="277"/>
      <c r="G2" s="277"/>
      <c r="H2" s="277"/>
      <c r="I2" s="277"/>
      <c r="J2" s="277"/>
      <c r="K2" s="277"/>
      <c r="L2" s="275"/>
    </row>
    <row r="3" spans="2:19" ht="13.5" thickBot="1" x14ac:dyDescent="0.25">
      <c r="B3" s="213"/>
      <c r="C3" s="98"/>
      <c r="D3" s="98"/>
      <c r="E3" s="98"/>
      <c r="F3" s="98"/>
      <c r="G3" s="98"/>
      <c r="H3" s="98"/>
      <c r="I3" s="98"/>
      <c r="J3" s="98"/>
      <c r="K3" s="98"/>
    </row>
    <row r="4" spans="2:19" ht="13.5" thickBot="1" x14ac:dyDescent="0.25">
      <c r="B4" s="21" t="s">
        <v>7</v>
      </c>
      <c r="C4" s="281">
        <v>43465</v>
      </c>
      <c r="D4" s="281">
        <v>43555</v>
      </c>
      <c r="E4" s="281">
        <v>43646</v>
      </c>
      <c r="F4" s="281">
        <v>43738</v>
      </c>
      <c r="G4" s="282">
        <v>43830</v>
      </c>
      <c r="H4" s="281">
        <v>43921</v>
      </c>
      <c r="I4" s="281">
        <v>44012</v>
      </c>
      <c r="J4" s="281">
        <v>44104</v>
      </c>
      <c r="K4" s="283">
        <v>44196</v>
      </c>
    </row>
    <row r="5" spans="2:19" x14ac:dyDescent="0.2">
      <c r="B5" s="6" t="s">
        <v>50</v>
      </c>
      <c r="C5" s="70">
        <v>192294</v>
      </c>
      <c r="D5" s="70">
        <v>192294</v>
      </c>
      <c r="E5" s="70">
        <v>192269</v>
      </c>
      <c r="F5" s="70">
        <v>192294</v>
      </c>
      <c r="G5" s="279">
        <v>192294</v>
      </c>
      <c r="H5" s="70">
        <v>192293.9</v>
      </c>
      <c r="I5" s="70">
        <v>192294</v>
      </c>
      <c r="J5" s="70">
        <v>192294</v>
      </c>
      <c r="K5" s="280">
        <v>192294</v>
      </c>
    </row>
    <row r="6" spans="2:19" x14ac:dyDescent="0.2">
      <c r="B6" s="14" t="s">
        <v>51</v>
      </c>
      <c r="C6" s="69">
        <v>634728</v>
      </c>
      <c r="D6" s="69">
        <v>613978</v>
      </c>
      <c r="E6" s="69">
        <v>509622</v>
      </c>
      <c r="F6" s="69">
        <v>444646</v>
      </c>
      <c r="G6" s="78">
        <v>380160</v>
      </c>
      <c r="H6" s="69">
        <v>312167.90000000002</v>
      </c>
      <c r="I6" s="69">
        <v>247122</v>
      </c>
      <c r="J6" s="69">
        <v>181458</v>
      </c>
      <c r="K6" s="79">
        <v>117475</v>
      </c>
      <c r="N6" s="210"/>
      <c r="S6" s="24"/>
    </row>
    <row r="7" spans="2:19" x14ac:dyDescent="0.2">
      <c r="B7" s="14" t="s">
        <v>52</v>
      </c>
      <c r="C7" s="69">
        <v>26380</v>
      </c>
      <c r="D7" s="69">
        <v>29263</v>
      </c>
      <c r="E7" s="69">
        <v>29194</v>
      </c>
      <c r="F7" s="69">
        <v>29325</v>
      </c>
      <c r="G7" s="78">
        <v>28588</v>
      </c>
      <c r="H7" s="69">
        <v>27217.7</v>
      </c>
      <c r="I7" s="69">
        <v>26268</v>
      </c>
      <c r="J7" s="69">
        <v>23899</v>
      </c>
      <c r="K7" s="79">
        <v>22220</v>
      </c>
      <c r="L7" s="25"/>
    </row>
    <row r="8" spans="2:19" x14ac:dyDescent="0.2">
      <c r="B8" s="14" t="s">
        <v>53</v>
      </c>
      <c r="C8" s="69">
        <v>35393</v>
      </c>
      <c r="D8" s="69">
        <v>36401</v>
      </c>
      <c r="E8" s="69">
        <v>34337</v>
      </c>
      <c r="F8" s="69">
        <v>32552</v>
      </c>
      <c r="G8" s="78">
        <v>32667</v>
      </c>
      <c r="H8" s="69">
        <v>41372.6</v>
      </c>
      <c r="I8" s="69">
        <v>42565</v>
      </c>
      <c r="J8" s="69">
        <v>39363</v>
      </c>
      <c r="K8" s="79">
        <v>43609</v>
      </c>
      <c r="L8" s="25"/>
      <c r="R8" s="69"/>
    </row>
    <row r="9" spans="2:19" x14ac:dyDescent="0.2">
      <c r="B9" s="14" t="s">
        <v>54</v>
      </c>
      <c r="C9" s="69">
        <v>10426</v>
      </c>
      <c r="D9" s="69">
        <v>12162</v>
      </c>
      <c r="E9" s="69">
        <v>12971</v>
      </c>
      <c r="F9" s="69">
        <v>11364</v>
      </c>
      <c r="G9" s="78">
        <v>2489</v>
      </c>
      <c r="H9" s="69">
        <v>7598.1</v>
      </c>
      <c r="I9" s="69">
        <v>9552</v>
      </c>
      <c r="J9" s="69">
        <v>7962</v>
      </c>
      <c r="K9" s="79">
        <v>19130</v>
      </c>
      <c r="S9" s="22"/>
    </row>
    <row r="10" spans="2:19" x14ac:dyDescent="0.2">
      <c r="B10" s="14" t="s">
        <v>55</v>
      </c>
      <c r="C10" s="69">
        <v>3899</v>
      </c>
      <c r="D10" s="69">
        <v>4167</v>
      </c>
      <c r="E10" s="69">
        <v>4395</v>
      </c>
      <c r="F10" s="69">
        <v>4285</v>
      </c>
      <c r="G10" s="78">
        <v>4573</v>
      </c>
      <c r="H10" s="69">
        <v>4299.3999999999996</v>
      </c>
      <c r="I10" s="69">
        <v>4949</v>
      </c>
      <c r="J10" s="69">
        <v>6595</v>
      </c>
      <c r="K10" s="79">
        <v>8733</v>
      </c>
    </row>
    <row r="11" spans="2:19" x14ac:dyDescent="0.2">
      <c r="B11" s="9" t="s">
        <v>56</v>
      </c>
      <c r="C11" s="72">
        <v>5296</v>
      </c>
      <c r="D11" s="72">
        <v>5450</v>
      </c>
      <c r="E11" s="72">
        <v>5495</v>
      </c>
      <c r="F11" s="72">
        <v>5963</v>
      </c>
      <c r="G11" s="73">
        <v>5626</v>
      </c>
      <c r="H11" s="72">
        <v>5591</v>
      </c>
      <c r="I11" s="72">
        <v>5244</v>
      </c>
      <c r="J11" s="72">
        <v>4586</v>
      </c>
      <c r="K11" s="74">
        <v>4273</v>
      </c>
    </row>
    <row r="12" spans="2:19" x14ac:dyDescent="0.2">
      <c r="B12" s="8" t="s">
        <v>57</v>
      </c>
      <c r="C12" s="75">
        <v>908416</v>
      </c>
      <c r="D12" s="75">
        <v>893715</v>
      </c>
      <c r="E12" s="75">
        <v>788283</v>
      </c>
      <c r="F12" s="75">
        <v>720429</v>
      </c>
      <c r="G12" s="76">
        <v>646397</v>
      </c>
      <c r="H12" s="75">
        <v>590541</v>
      </c>
      <c r="I12" s="75">
        <v>527994</v>
      </c>
      <c r="J12" s="75">
        <v>456157</v>
      </c>
      <c r="K12" s="77">
        <v>407734</v>
      </c>
    </row>
    <row r="13" spans="2:19" x14ac:dyDescent="0.2">
      <c r="B13" s="40"/>
      <c r="C13" s="167"/>
      <c r="D13" s="167" t="s">
        <v>26</v>
      </c>
      <c r="E13" s="167" t="s">
        <v>26</v>
      </c>
      <c r="F13" s="167"/>
      <c r="G13" s="168"/>
      <c r="H13" s="167" t="s">
        <v>26</v>
      </c>
      <c r="I13" s="167" t="s">
        <v>26</v>
      </c>
      <c r="J13" s="167" t="s">
        <v>26</v>
      </c>
      <c r="K13" s="169"/>
    </row>
    <row r="14" spans="2:19" x14ac:dyDescent="0.2">
      <c r="B14" s="14" t="s">
        <v>58</v>
      </c>
      <c r="C14" s="69">
        <v>26400</v>
      </c>
      <c r="D14" s="69">
        <v>25571</v>
      </c>
      <c r="E14" s="69">
        <v>19033</v>
      </c>
      <c r="F14" s="69">
        <v>27483</v>
      </c>
      <c r="G14" s="78">
        <v>25315</v>
      </c>
      <c r="H14" s="69">
        <v>23970.799999999999</v>
      </c>
      <c r="I14" s="69">
        <v>31902</v>
      </c>
      <c r="J14" s="69">
        <v>27611</v>
      </c>
      <c r="K14" s="79">
        <v>26146</v>
      </c>
    </row>
    <row r="15" spans="2:19" x14ac:dyDescent="0.2">
      <c r="B15" s="14" t="s">
        <v>59</v>
      </c>
      <c r="C15" s="69">
        <v>92530</v>
      </c>
      <c r="D15" s="69">
        <v>99631</v>
      </c>
      <c r="E15" s="69">
        <v>111981</v>
      </c>
      <c r="F15" s="69">
        <v>136755</v>
      </c>
      <c r="G15" s="78">
        <v>99776</v>
      </c>
      <c r="H15" s="69">
        <v>66507.199999999997</v>
      </c>
      <c r="I15" s="69">
        <v>52751</v>
      </c>
      <c r="J15" s="69">
        <v>110105</v>
      </c>
      <c r="K15" s="79">
        <v>79661</v>
      </c>
    </row>
    <row r="16" spans="2:19" x14ac:dyDescent="0.2">
      <c r="B16" s="14" t="s">
        <v>60</v>
      </c>
      <c r="C16" s="69">
        <v>22512</v>
      </c>
      <c r="D16" s="69">
        <v>26169</v>
      </c>
      <c r="E16" s="69">
        <v>42621</v>
      </c>
      <c r="F16" s="69">
        <v>33359</v>
      </c>
      <c r="G16" s="78">
        <v>34374</v>
      </c>
      <c r="H16" s="69">
        <v>42392.9</v>
      </c>
      <c r="I16" s="69">
        <v>52688</v>
      </c>
      <c r="J16" s="69">
        <v>56400</v>
      </c>
      <c r="K16" s="79">
        <v>58313</v>
      </c>
      <c r="S16" s="22"/>
    </row>
    <row r="17" spans="2:11" x14ac:dyDescent="0.2">
      <c r="B17" s="14" t="s">
        <v>54</v>
      </c>
      <c r="C17" s="69">
        <v>14071</v>
      </c>
      <c r="D17" s="69">
        <v>15553</v>
      </c>
      <c r="E17" s="69">
        <v>8635</v>
      </c>
      <c r="F17" s="69">
        <v>12315</v>
      </c>
      <c r="G17" s="78">
        <v>21434</v>
      </c>
      <c r="H17" s="69">
        <v>18921.099999999999</v>
      </c>
      <c r="I17" s="69">
        <v>20333</v>
      </c>
      <c r="J17" s="69">
        <v>17902</v>
      </c>
      <c r="K17" s="79">
        <v>6950</v>
      </c>
    </row>
    <row r="18" spans="2:11" x14ac:dyDescent="0.2">
      <c r="B18" s="14" t="s">
        <v>61</v>
      </c>
      <c r="C18" s="69">
        <v>54998</v>
      </c>
      <c r="D18" s="69">
        <v>45522</v>
      </c>
      <c r="E18" s="69">
        <v>56891</v>
      </c>
      <c r="F18" s="69">
        <v>59435</v>
      </c>
      <c r="G18" s="78">
        <v>45351</v>
      </c>
      <c r="H18" s="69">
        <v>44538.8</v>
      </c>
      <c r="I18" s="69">
        <v>38996</v>
      </c>
      <c r="J18" s="69">
        <v>35016</v>
      </c>
      <c r="K18" s="79">
        <v>26765</v>
      </c>
    </row>
    <row r="19" spans="2:11" x14ac:dyDescent="0.2">
      <c r="B19" s="14" t="s">
        <v>62</v>
      </c>
      <c r="C19" s="69">
        <v>0</v>
      </c>
      <c r="D19" s="69">
        <v>0</v>
      </c>
      <c r="E19" s="69">
        <v>0</v>
      </c>
      <c r="F19" s="69">
        <v>0</v>
      </c>
      <c r="G19" s="78">
        <v>222579</v>
      </c>
      <c r="H19" s="69">
        <v>222522.9</v>
      </c>
      <c r="I19" s="69">
        <v>187311</v>
      </c>
      <c r="J19" s="69">
        <v>150000</v>
      </c>
      <c r="K19" s="79">
        <v>140930</v>
      </c>
    </row>
    <row r="20" spans="2:11" x14ac:dyDescent="0.2">
      <c r="B20" s="14" t="s">
        <v>63</v>
      </c>
      <c r="C20" s="69">
        <v>247675</v>
      </c>
      <c r="D20" s="69">
        <v>206593</v>
      </c>
      <c r="E20" s="69">
        <v>372030</v>
      </c>
      <c r="F20" s="69">
        <v>392865</v>
      </c>
      <c r="G20" s="78">
        <v>213941</v>
      </c>
      <c r="H20" s="69">
        <v>209040.3</v>
      </c>
      <c r="I20" s="69">
        <v>186058</v>
      </c>
      <c r="J20" s="69">
        <v>196463</v>
      </c>
      <c r="K20" s="79">
        <v>231520</v>
      </c>
    </row>
    <row r="21" spans="2:11" x14ac:dyDescent="0.2">
      <c r="B21" s="9" t="s">
        <v>64</v>
      </c>
      <c r="C21" s="72">
        <v>128323</v>
      </c>
      <c r="D21" s="72">
        <v>155325</v>
      </c>
      <c r="E21" s="72">
        <v>0</v>
      </c>
      <c r="F21" s="72">
        <v>0</v>
      </c>
      <c r="G21" s="73">
        <v>0</v>
      </c>
      <c r="H21" s="72">
        <v>0</v>
      </c>
      <c r="I21" s="72">
        <v>0</v>
      </c>
      <c r="J21" s="72">
        <v>0</v>
      </c>
      <c r="K21" s="74">
        <v>0</v>
      </c>
    </row>
    <row r="22" spans="2:11" x14ac:dyDescent="0.2">
      <c r="B22" s="8" t="s">
        <v>65</v>
      </c>
      <c r="C22" s="75">
        <v>586509</v>
      </c>
      <c r="D22" s="75">
        <v>574364</v>
      </c>
      <c r="E22" s="75">
        <v>611191</v>
      </c>
      <c r="F22" s="75">
        <v>662212</v>
      </c>
      <c r="G22" s="76">
        <v>662770</v>
      </c>
      <c r="H22" s="75">
        <v>627894</v>
      </c>
      <c r="I22" s="75">
        <v>570039</v>
      </c>
      <c r="J22" s="75">
        <v>593497</v>
      </c>
      <c r="K22" s="77">
        <v>570285</v>
      </c>
    </row>
    <row r="23" spans="2:11" x14ac:dyDescent="0.2">
      <c r="B23" s="170"/>
      <c r="C23" s="167"/>
      <c r="D23" s="167" t="s">
        <v>26</v>
      </c>
      <c r="E23" s="167" t="s">
        <v>26</v>
      </c>
      <c r="F23" s="167"/>
      <c r="G23" s="168"/>
      <c r="H23" s="167" t="s">
        <v>26</v>
      </c>
      <c r="I23" s="167" t="s">
        <v>26</v>
      </c>
      <c r="J23" s="167" t="s">
        <v>26</v>
      </c>
      <c r="K23" s="169"/>
    </row>
    <row r="24" spans="2:11" ht="13.5" thickBot="1" x14ac:dyDescent="0.25">
      <c r="B24" s="7" t="s">
        <v>66</v>
      </c>
      <c r="C24" s="86">
        <v>1494925</v>
      </c>
      <c r="D24" s="86">
        <v>1468079</v>
      </c>
      <c r="E24" s="86">
        <v>1399474</v>
      </c>
      <c r="F24" s="86">
        <v>1382641</v>
      </c>
      <c r="G24" s="87">
        <v>1309167</v>
      </c>
      <c r="H24" s="86">
        <v>1218435</v>
      </c>
      <c r="I24" s="86">
        <v>1098033</v>
      </c>
      <c r="J24" s="86">
        <v>1049654</v>
      </c>
      <c r="K24" s="88">
        <v>978019</v>
      </c>
    </row>
    <row r="25" spans="2:11" x14ac:dyDescent="0.2">
      <c r="B25" s="29"/>
      <c r="C25" s="70"/>
      <c r="D25" s="70"/>
      <c r="E25" s="70" t="s">
        <v>26</v>
      </c>
      <c r="F25" s="70"/>
      <c r="G25" s="279"/>
      <c r="H25" s="70" t="s">
        <v>26</v>
      </c>
      <c r="I25" s="70" t="s">
        <v>26</v>
      </c>
      <c r="J25" s="70" t="s">
        <v>26</v>
      </c>
      <c r="K25" s="280"/>
    </row>
    <row r="26" spans="2:11" x14ac:dyDescent="0.2">
      <c r="B26" s="171" t="s">
        <v>67</v>
      </c>
      <c r="C26" s="154">
        <v>774109</v>
      </c>
      <c r="D26" s="154">
        <v>780425</v>
      </c>
      <c r="E26" s="154">
        <v>774619</v>
      </c>
      <c r="F26" s="154">
        <v>735016</v>
      </c>
      <c r="G26" s="175">
        <v>665932</v>
      </c>
      <c r="H26" s="154">
        <v>574294</v>
      </c>
      <c r="I26" s="154">
        <v>516281</v>
      </c>
      <c r="J26" s="154">
        <v>450503</v>
      </c>
      <c r="K26" s="155">
        <v>387616</v>
      </c>
    </row>
    <row r="27" spans="2:11" x14ac:dyDescent="0.2">
      <c r="B27" s="26"/>
      <c r="C27" s="69"/>
      <c r="D27" s="69" t="s">
        <v>26</v>
      </c>
      <c r="E27" s="69" t="s">
        <v>26</v>
      </c>
      <c r="F27" s="69"/>
      <c r="G27" s="78"/>
      <c r="H27" s="69" t="s">
        <v>26</v>
      </c>
      <c r="I27" s="69" t="s">
        <v>26</v>
      </c>
      <c r="J27" s="69" t="s">
        <v>26</v>
      </c>
      <c r="K27" s="79"/>
    </row>
    <row r="28" spans="2:11" x14ac:dyDescent="0.2">
      <c r="B28" s="14" t="s">
        <v>68</v>
      </c>
      <c r="C28" s="69">
        <v>25558</v>
      </c>
      <c r="D28" s="69">
        <v>26640</v>
      </c>
      <c r="E28" s="69">
        <v>24855</v>
      </c>
      <c r="F28" s="69">
        <v>23554</v>
      </c>
      <c r="G28" s="78">
        <v>22531</v>
      </c>
      <c r="H28" s="69">
        <v>29773.1</v>
      </c>
      <c r="I28" s="69">
        <v>30393</v>
      </c>
      <c r="J28" s="69">
        <v>27327.731</v>
      </c>
      <c r="K28" s="79">
        <v>28801</v>
      </c>
    </row>
    <row r="29" spans="2:11" x14ac:dyDescent="0.2">
      <c r="B29" s="14" t="s">
        <v>69</v>
      </c>
      <c r="C29" s="69">
        <v>80436</v>
      </c>
      <c r="D29" s="69">
        <v>78827</v>
      </c>
      <c r="E29" s="69">
        <v>57605</v>
      </c>
      <c r="F29" s="69">
        <v>42764</v>
      </c>
      <c r="G29" s="78">
        <v>27283</v>
      </c>
      <c r="H29" s="69">
        <v>20570.2</v>
      </c>
      <c r="I29" s="69">
        <v>14216</v>
      </c>
      <c r="J29" s="69">
        <v>7527.32</v>
      </c>
      <c r="K29" s="79">
        <v>1344</v>
      </c>
    </row>
    <row r="30" spans="2:11" x14ac:dyDescent="0.2">
      <c r="B30" s="14" t="s">
        <v>70</v>
      </c>
      <c r="C30" s="69">
        <v>48220</v>
      </c>
      <c r="D30" s="248">
        <v>40376</v>
      </c>
      <c r="E30" s="69">
        <v>41087</v>
      </c>
      <c r="F30" s="69">
        <v>34251</v>
      </c>
      <c r="G30" s="78">
        <v>46746</v>
      </c>
      <c r="H30" s="69">
        <v>44810.400000000001</v>
      </c>
      <c r="I30" s="69">
        <v>41093</v>
      </c>
      <c r="J30" s="69">
        <v>42280.661999999997</v>
      </c>
      <c r="K30" s="79">
        <v>41014</v>
      </c>
    </row>
    <row r="31" spans="2:11" x14ac:dyDescent="0.2">
      <c r="B31" s="9" t="s">
        <v>71</v>
      </c>
      <c r="C31" s="72">
        <v>155875</v>
      </c>
      <c r="D31" s="72">
        <v>159576</v>
      </c>
      <c r="E31" s="72">
        <v>168521</v>
      </c>
      <c r="F31" s="72">
        <v>187136</v>
      </c>
      <c r="G31" s="73">
        <v>216378</v>
      </c>
      <c r="H31" s="72">
        <v>231665.7</v>
      </c>
      <c r="I31" s="72">
        <v>228869</v>
      </c>
      <c r="J31" s="72">
        <v>220639.44</v>
      </c>
      <c r="K31" s="74">
        <v>238793</v>
      </c>
    </row>
    <row r="32" spans="2:11" x14ac:dyDescent="0.2">
      <c r="B32" s="8" t="s">
        <v>72</v>
      </c>
      <c r="C32" s="75">
        <v>310089</v>
      </c>
      <c r="D32" s="75">
        <v>305419</v>
      </c>
      <c r="E32" s="75">
        <v>292068</v>
      </c>
      <c r="F32" s="75">
        <v>287705</v>
      </c>
      <c r="G32" s="76">
        <v>312938</v>
      </c>
      <c r="H32" s="75">
        <v>326819</v>
      </c>
      <c r="I32" s="75">
        <v>314571</v>
      </c>
      <c r="J32" s="75">
        <v>297775.17700000003</v>
      </c>
      <c r="K32" s="77">
        <v>309952</v>
      </c>
    </row>
    <row r="33" spans="2:11" x14ac:dyDescent="0.2">
      <c r="B33" s="40"/>
      <c r="C33" s="167"/>
      <c r="D33" s="167" t="s">
        <v>26</v>
      </c>
      <c r="E33" s="167" t="s">
        <v>26</v>
      </c>
      <c r="F33" s="167"/>
      <c r="G33" s="168"/>
      <c r="H33" s="167" t="s">
        <v>26</v>
      </c>
      <c r="I33" s="167" t="s">
        <v>26</v>
      </c>
      <c r="J33" s="167" t="s">
        <v>26</v>
      </c>
      <c r="K33" s="169"/>
    </row>
    <row r="34" spans="2:11" x14ac:dyDescent="0.2">
      <c r="B34" s="14" t="s">
        <v>73</v>
      </c>
      <c r="C34" s="69">
        <v>51076</v>
      </c>
      <c r="D34" s="69">
        <v>46383</v>
      </c>
      <c r="E34" s="69">
        <v>52871</v>
      </c>
      <c r="F34" s="69">
        <v>46651</v>
      </c>
      <c r="G34" s="78">
        <v>47085</v>
      </c>
      <c r="H34" s="69">
        <v>32266.3</v>
      </c>
      <c r="I34" s="69">
        <v>25144</v>
      </c>
      <c r="J34" s="69">
        <v>22169</v>
      </c>
      <c r="K34" s="79">
        <v>21998</v>
      </c>
    </row>
    <row r="35" spans="2:11" x14ac:dyDescent="0.2">
      <c r="B35" s="14" t="s">
        <v>68</v>
      </c>
      <c r="C35" s="69">
        <v>13172</v>
      </c>
      <c r="D35" s="69">
        <v>12298</v>
      </c>
      <c r="E35" s="69">
        <v>11902</v>
      </c>
      <c r="F35" s="69">
        <v>11118</v>
      </c>
      <c r="G35" s="78">
        <v>11737</v>
      </c>
      <c r="H35" s="69">
        <v>13150.9</v>
      </c>
      <c r="I35" s="69">
        <v>13533</v>
      </c>
      <c r="J35" s="69">
        <v>12815</v>
      </c>
      <c r="K35" s="79">
        <v>14872</v>
      </c>
    </row>
    <row r="36" spans="2:11" x14ac:dyDescent="0.2">
      <c r="B36" s="14" t="s">
        <v>70</v>
      </c>
      <c r="C36" s="69">
        <v>26192</v>
      </c>
      <c r="D36" s="248">
        <v>26977</v>
      </c>
      <c r="E36" s="69">
        <v>26174</v>
      </c>
      <c r="F36" s="69">
        <v>22558</v>
      </c>
      <c r="G36" s="78">
        <v>8274</v>
      </c>
      <c r="H36" s="69">
        <v>8745</v>
      </c>
      <c r="I36" s="69">
        <v>8389</v>
      </c>
      <c r="J36" s="69">
        <v>12425</v>
      </c>
      <c r="K36" s="79">
        <v>7918</v>
      </c>
    </row>
    <row r="37" spans="2:11" x14ac:dyDescent="0.2">
      <c r="B37" s="14" t="s">
        <v>71</v>
      </c>
      <c r="C37" s="69">
        <v>125035</v>
      </c>
      <c r="D37" s="69">
        <v>131569</v>
      </c>
      <c r="E37" s="69">
        <v>128340</v>
      </c>
      <c r="F37" s="69">
        <v>161094</v>
      </c>
      <c r="G37" s="78">
        <v>152939</v>
      </c>
      <c r="H37" s="69">
        <v>163745</v>
      </c>
      <c r="I37" s="69">
        <v>143081</v>
      </c>
      <c r="J37" s="69">
        <v>176315</v>
      </c>
      <c r="K37" s="79">
        <v>164913</v>
      </c>
    </row>
    <row r="38" spans="2:11" x14ac:dyDescent="0.2">
      <c r="B38" s="14" t="s">
        <v>74</v>
      </c>
      <c r="C38" s="69">
        <v>38665</v>
      </c>
      <c r="D38" s="69">
        <v>36376</v>
      </c>
      <c r="E38" s="69">
        <v>40519</v>
      </c>
      <c r="F38" s="69">
        <v>37692</v>
      </c>
      <c r="G38" s="78">
        <v>26745</v>
      </c>
      <c r="H38" s="69">
        <v>21031.1</v>
      </c>
      <c r="I38" s="69">
        <v>18150</v>
      </c>
      <c r="J38" s="69">
        <v>19274</v>
      </c>
      <c r="K38" s="79">
        <v>19084</v>
      </c>
    </row>
    <row r="39" spans="2:11" x14ac:dyDescent="0.2">
      <c r="B39" s="14" t="s">
        <v>75</v>
      </c>
      <c r="C39" s="69">
        <v>17609</v>
      </c>
      <c r="D39" s="248">
        <v>21576</v>
      </c>
      <c r="E39" s="69">
        <v>15795</v>
      </c>
      <c r="F39" s="69">
        <v>18602</v>
      </c>
      <c r="G39" s="78">
        <v>14701</v>
      </c>
      <c r="H39" s="69">
        <v>15238.3</v>
      </c>
      <c r="I39" s="69">
        <v>14500</v>
      </c>
      <c r="J39" s="69">
        <v>13978</v>
      </c>
      <c r="K39" s="79">
        <v>1893</v>
      </c>
    </row>
    <row r="40" spans="2:11" x14ac:dyDescent="0.2">
      <c r="B40" s="14" t="s">
        <v>76</v>
      </c>
      <c r="C40" s="69">
        <v>83571</v>
      </c>
      <c r="D40" s="69">
        <v>58055</v>
      </c>
      <c r="E40" s="69">
        <v>57186</v>
      </c>
      <c r="F40" s="69">
        <v>62205</v>
      </c>
      <c r="G40" s="78">
        <v>68816</v>
      </c>
      <c r="H40" s="69">
        <v>63145.9</v>
      </c>
      <c r="I40" s="69">
        <v>44384</v>
      </c>
      <c r="J40" s="69">
        <v>44400</v>
      </c>
      <c r="K40" s="79">
        <v>49773</v>
      </c>
    </row>
    <row r="41" spans="2:11" x14ac:dyDescent="0.2">
      <c r="B41" s="14" t="s">
        <v>77</v>
      </c>
      <c r="C41" s="69">
        <v>55407</v>
      </c>
      <c r="D41" s="69">
        <v>49001</v>
      </c>
      <c r="E41" s="69">
        <v>0</v>
      </c>
      <c r="F41" s="69">
        <v>0</v>
      </c>
      <c r="G41" s="78">
        <v>0</v>
      </c>
      <c r="H41" s="69">
        <v>0</v>
      </c>
      <c r="I41" s="69">
        <v>0</v>
      </c>
      <c r="J41" s="69">
        <v>0</v>
      </c>
      <c r="K41" s="79">
        <v>0</v>
      </c>
    </row>
    <row r="42" spans="2:11" x14ac:dyDescent="0.2">
      <c r="B42" s="8" t="s">
        <v>78</v>
      </c>
      <c r="C42" s="75">
        <v>410727</v>
      </c>
      <c r="D42" s="75">
        <v>382235</v>
      </c>
      <c r="E42" s="75">
        <v>332787</v>
      </c>
      <c r="F42" s="75">
        <v>359920</v>
      </c>
      <c r="G42" s="76">
        <v>330297</v>
      </c>
      <c r="H42" s="75">
        <v>317322</v>
      </c>
      <c r="I42" s="75">
        <v>267181</v>
      </c>
      <c r="J42" s="75">
        <v>301376</v>
      </c>
      <c r="K42" s="77">
        <v>280451</v>
      </c>
    </row>
    <row r="43" spans="2:11" x14ac:dyDescent="0.2">
      <c r="B43" s="9"/>
      <c r="C43" s="72"/>
      <c r="D43" s="72" t="s">
        <v>26</v>
      </c>
      <c r="E43" s="72" t="s">
        <v>26</v>
      </c>
      <c r="F43" s="72"/>
      <c r="G43" s="73"/>
      <c r="H43" s="72" t="s">
        <v>26</v>
      </c>
      <c r="I43" s="72" t="s">
        <v>26</v>
      </c>
      <c r="J43" s="72" t="s">
        <v>26</v>
      </c>
      <c r="K43" s="74"/>
    </row>
    <row r="44" spans="2:11" ht="13.5" thickBot="1" x14ac:dyDescent="0.25">
      <c r="B44" s="7" t="s">
        <v>79</v>
      </c>
      <c r="C44" s="86">
        <v>1494925</v>
      </c>
      <c r="D44" s="86">
        <v>1468079</v>
      </c>
      <c r="E44" s="86">
        <v>1399474</v>
      </c>
      <c r="F44" s="86">
        <v>1382641</v>
      </c>
      <c r="G44" s="87">
        <v>1309167</v>
      </c>
      <c r="H44" s="86">
        <v>1218435</v>
      </c>
      <c r="I44" s="86">
        <v>1098033</v>
      </c>
      <c r="J44" s="86">
        <v>1049654</v>
      </c>
      <c r="K44" s="88">
        <v>978019</v>
      </c>
    </row>
    <row r="45" spans="2:11" x14ac:dyDescent="0.2">
      <c r="B45" s="29"/>
      <c r="C45" s="70"/>
      <c r="D45" s="70"/>
      <c r="E45" s="70"/>
      <c r="F45" s="70"/>
      <c r="G45" s="70"/>
      <c r="H45" s="70"/>
      <c r="I45" s="70"/>
      <c r="J45" s="70"/>
      <c r="K45" s="70"/>
    </row>
    <row r="46" spans="2:11" x14ac:dyDescent="0.2">
      <c r="B46" s="40"/>
      <c r="C46" s="186"/>
      <c r="D46" s="186"/>
      <c r="E46" s="186"/>
      <c r="F46" s="186"/>
      <c r="G46" s="186"/>
      <c r="H46" s="186"/>
      <c r="I46" s="186"/>
      <c r="J46" s="186"/>
      <c r="K46" s="186"/>
    </row>
    <row r="47" spans="2:11" x14ac:dyDescent="0.2">
      <c r="B47" s="209" t="s">
        <v>80</v>
      </c>
    </row>
    <row r="48" spans="2:11" ht="13.5" thickBot="1" x14ac:dyDescent="0.25">
      <c r="B48" s="3" t="s">
        <v>81</v>
      </c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21" x14ac:dyDescent="0.2">
      <c r="B49" s="249" t="s">
        <v>82</v>
      </c>
      <c r="C49" s="69">
        <v>172079.821</v>
      </c>
      <c r="D49" s="69">
        <v>194998.26199999999</v>
      </c>
      <c r="E49" s="69">
        <v>209406.89</v>
      </c>
      <c r="F49" s="69">
        <v>235487.986</v>
      </c>
      <c r="G49" s="78">
        <v>278267</v>
      </c>
      <c r="H49" s="69">
        <v>315378.815</v>
      </c>
      <c r="I49" s="69">
        <v>310543.33899999998</v>
      </c>
      <c r="J49" s="69">
        <v>307508.636</v>
      </c>
      <c r="K49" s="79">
        <v>335610.5693775806</v>
      </c>
    </row>
    <row r="50" spans="2:21" x14ac:dyDescent="0.2">
      <c r="B50" s="249" t="s">
        <v>83</v>
      </c>
      <c r="C50" s="69">
        <v>17426.958999999999</v>
      </c>
      <c r="D50" s="69">
        <v>10679.046</v>
      </c>
      <c r="E50" s="69">
        <v>6382.0860000000002</v>
      </c>
      <c r="F50" s="69">
        <v>37128.046999999999</v>
      </c>
      <c r="G50" s="78">
        <v>23342.940999999999</v>
      </c>
      <c r="H50" s="69">
        <v>20275.314999999999</v>
      </c>
      <c r="I50" s="69">
        <v>9825.0210000000006</v>
      </c>
      <c r="J50" s="69">
        <v>43561.671000000002</v>
      </c>
      <c r="K50" s="79">
        <v>28369.5621014998</v>
      </c>
      <c r="M50" s="20"/>
      <c r="N50" s="20"/>
      <c r="O50" s="20"/>
      <c r="P50" s="20"/>
      <c r="Q50" s="20"/>
      <c r="R50" s="20"/>
      <c r="S50" s="20"/>
      <c r="T50" s="20"/>
      <c r="U50" s="20"/>
    </row>
    <row r="51" spans="2:21" ht="13.5" thickBot="1" x14ac:dyDescent="0.25">
      <c r="B51" s="252" t="s">
        <v>21</v>
      </c>
      <c r="C51" s="253">
        <v>91403.244999999995</v>
      </c>
      <c r="D51" s="253">
        <v>85468.047999999995</v>
      </c>
      <c r="E51" s="253">
        <v>81071.868000000002</v>
      </c>
      <c r="F51" s="253">
        <f>75614.464</f>
        <v>75614.464000000007</v>
      </c>
      <c r="G51" s="254">
        <v>67707.301000000007</v>
      </c>
      <c r="H51" s="253">
        <v>59756.55</v>
      </c>
      <c r="I51" s="253">
        <v>51581.923999999999</v>
      </c>
      <c r="J51" s="253">
        <v>45883.92</v>
      </c>
      <c r="K51" s="255">
        <v>39725.949999999997</v>
      </c>
      <c r="M51" s="20"/>
      <c r="N51" s="20"/>
      <c r="O51" s="20"/>
      <c r="P51" s="20"/>
      <c r="Q51" s="20"/>
      <c r="R51" s="20"/>
      <c r="S51" s="20"/>
      <c r="T51" s="20"/>
      <c r="U51" s="20"/>
    </row>
    <row r="52" spans="2:21" ht="13.5" thickBot="1" x14ac:dyDescent="0.25">
      <c r="B52" s="7" t="s">
        <v>84</v>
      </c>
      <c r="C52" s="86">
        <f t="shared" ref="C52:K52" si="0">SUM(C49:C51)</f>
        <v>280910.02500000002</v>
      </c>
      <c r="D52" s="86">
        <f t="shared" si="0"/>
        <v>291145.35599999997</v>
      </c>
      <c r="E52" s="86">
        <f t="shared" si="0"/>
        <v>296860.84400000004</v>
      </c>
      <c r="F52" s="86">
        <f t="shared" si="0"/>
        <v>348230.49699999997</v>
      </c>
      <c r="G52" s="87">
        <f t="shared" si="0"/>
        <v>369317.24199999997</v>
      </c>
      <c r="H52" s="86">
        <f t="shared" si="0"/>
        <v>395410.68</v>
      </c>
      <c r="I52" s="86">
        <f t="shared" si="0"/>
        <v>371950.28399999999</v>
      </c>
      <c r="J52" s="86">
        <f t="shared" si="0"/>
        <v>396954.22700000001</v>
      </c>
      <c r="K52" s="88">
        <f t="shared" si="0"/>
        <v>403706.08147908043</v>
      </c>
      <c r="M52" s="20"/>
      <c r="N52" s="20"/>
      <c r="O52" s="20"/>
      <c r="P52" s="20"/>
      <c r="Q52" s="20"/>
      <c r="R52" s="20"/>
      <c r="S52" s="20"/>
      <c r="T52" s="20"/>
      <c r="U52" s="20"/>
    </row>
    <row r="53" spans="2:21" x14ac:dyDescent="0.2">
      <c r="B53" s="258"/>
      <c r="C53" s="238"/>
      <c r="D53" s="238"/>
      <c r="E53" s="238"/>
      <c r="F53" s="238"/>
      <c r="G53" s="239"/>
      <c r="H53" s="238"/>
      <c r="I53" s="238"/>
      <c r="J53" s="238"/>
      <c r="K53" s="240"/>
      <c r="M53" s="20"/>
      <c r="N53" s="20"/>
      <c r="O53" s="20"/>
      <c r="P53" s="20"/>
      <c r="Q53" s="20"/>
      <c r="R53" s="20"/>
      <c r="S53" s="20"/>
      <c r="T53" s="20"/>
      <c r="U53" s="20"/>
    </row>
    <row r="54" spans="2:21" x14ac:dyDescent="0.2">
      <c r="B54" s="249" t="s">
        <v>82</v>
      </c>
      <c r="C54" s="69">
        <v>19393</v>
      </c>
      <c r="D54" s="69">
        <v>26592</v>
      </c>
      <c r="E54" s="69">
        <v>38029</v>
      </c>
      <c r="F54" s="69">
        <v>44889</v>
      </c>
      <c r="G54" s="78">
        <v>26310</v>
      </c>
      <c r="H54" s="69">
        <v>20054</v>
      </c>
      <c r="I54" s="69">
        <v>11937</v>
      </c>
      <c r="J54" s="69">
        <v>19025</v>
      </c>
      <c r="K54" s="79">
        <v>16096</v>
      </c>
    </row>
    <row r="55" spans="2:21" x14ac:dyDescent="0.2">
      <c r="B55" s="249" t="s">
        <v>83</v>
      </c>
      <c r="C55" s="185">
        <v>6762</v>
      </c>
      <c r="D55" s="185">
        <v>3827</v>
      </c>
      <c r="E55" s="69">
        <v>6300</v>
      </c>
      <c r="F55" s="69">
        <v>4600</v>
      </c>
      <c r="G55" s="78">
        <v>5500</v>
      </c>
      <c r="H55" s="69">
        <v>3800</v>
      </c>
      <c r="I55" s="69">
        <v>4400</v>
      </c>
      <c r="J55" s="69">
        <v>4100</v>
      </c>
      <c r="K55" s="79">
        <v>6500</v>
      </c>
    </row>
    <row r="56" spans="2:21" x14ac:dyDescent="0.2">
      <c r="B56" s="250" t="s">
        <v>21</v>
      </c>
      <c r="C56" s="173">
        <v>0</v>
      </c>
      <c r="D56" s="173">
        <v>0</v>
      </c>
      <c r="E56" s="173">
        <v>0</v>
      </c>
      <c r="F56" s="173">
        <v>0</v>
      </c>
      <c r="G56" s="162">
        <v>0</v>
      </c>
      <c r="H56" s="173">
        <v>0</v>
      </c>
      <c r="I56" s="173">
        <v>0</v>
      </c>
      <c r="J56" s="173">
        <v>0</v>
      </c>
      <c r="K56" s="251">
        <v>0</v>
      </c>
    </row>
    <row r="57" spans="2:21" x14ac:dyDescent="0.2">
      <c r="B57" s="256" t="s">
        <v>85</v>
      </c>
      <c r="C57" s="154">
        <f t="shared" ref="C57:K57" si="1">SUM(C54:C56)</f>
        <v>26155</v>
      </c>
      <c r="D57" s="154">
        <f t="shared" si="1"/>
        <v>30419</v>
      </c>
      <c r="E57" s="154">
        <f t="shared" si="1"/>
        <v>44329</v>
      </c>
      <c r="F57" s="154">
        <f t="shared" si="1"/>
        <v>49489</v>
      </c>
      <c r="G57" s="175">
        <f t="shared" si="1"/>
        <v>31810</v>
      </c>
      <c r="H57" s="154">
        <f t="shared" si="1"/>
        <v>23854</v>
      </c>
      <c r="I57" s="154">
        <f t="shared" si="1"/>
        <v>16337</v>
      </c>
      <c r="J57" s="154">
        <f t="shared" si="1"/>
        <v>23125</v>
      </c>
      <c r="K57" s="155">
        <f t="shared" si="1"/>
        <v>22596</v>
      </c>
    </row>
    <row r="58" spans="2:21" x14ac:dyDescent="0.2">
      <c r="B58" s="257"/>
      <c r="C58" s="172"/>
      <c r="D58" s="172"/>
      <c r="E58" s="172"/>
      <c r="F58" s="172"/>
      <c r="G58" s="78"/>
      <c r="H58" s="172"/>
      <c r="I58" s="172"/>
      <c r="J58" s="172"/>
      <c r="K58" s="79"/>
    </row>
    <row r="59" spans="2:21" x14ac:dyDescent="0.2">
      <c r="B59" s="249" t="s">
        <v>82</v>
      </c>
      <c r="C59" s="69">
        <f t="shared" ref="C59:J59" si="2">C49+C54</f>
        <v>191472.821</v>
      </c>
      <c r="D59" s="69">
        <f t="shared" si="2"/>
        <v>221590.26199999999</v>
      </c>
      <c r="E59" s="69">
        <f t="shared" si="2"/>
        <v>247435.89</v>
      </c>
      <c r="F59" s="69">
        <f t="shared" si="2"/>
        <v>280376.98600000003</v>
      </c>
      <c r="G59" s="78">
        <f t="shared" si="2"/>
        <v>304577</v>
      </c>
      <c r="H59" s="69">
        <f t="shared" si="2"/>
        <v>335432.815</v>
      </c>
      <c r="I59" s="69">
        <f t="shared" si="2"/>
        <v>322480.33899999998</v>
      </c>
      <c r="J59" s="69">
        <f t="shared" si="2"/>
        <v>326533.636</v>
      </c>
      <c r="K59" s="79">
        <f>K49+K54</f>
        <v>351706.5693775806</v>
      </c>
      <c r="M59" s="25"/>
      <c r="N59" s="25"/>
    </row>
    <row r="60" spans="2:21" x14ac:dyDescent="0.2">
      <c r="B60" s="249" t="s">
        <v>83</v>
      </c>
      <c r="C60" s="69">
        <f t="shared" ref="C60:J60" si="3">C50+C55</f>
        <v>24188.958999999999</v>
      </c>
      <c r="D60" s="69">
        <f t="shared" si="3"/>
        <v>14506.046</v>
      </c>
      <c r="E60" s="69">
        <f t="shared" si="3"/>
        <v>12682.085999999999</v>
      </c>
      <c r="F60" s="69">
        <f t="shared" si="3"/>
        <v>41728.046999999999</v>
      </c>
      <c r="G60" s="78">
        <f t="shared" si="3"/>
        <v>28842.940999999999</v>
      </c>
      <c r="H60" s="69">
        <f t="shared" si="3"/>
        <v>24075.314999999999</v>
      </c>
      <c r="I60" s="69">
        <f t="shared" si="3"/>
        <v>14225.021000000001</v>
      </c>
      <c r="J60" s="69">
        <f t="shared" si="3"/>
        <v>47661.671000000002</v>
      </c>
      <c r="K60" s="79">
        <f>K50+K55</f>
        <v>34869.562101499803</v>
      </c>
    </row>
    <row r="61" spans="2:21" x14ac:dyDescent="0.2">
      <c r="B61" s="250" t="s">
        <v>21</v>
      </c>
      <c r="C61" s="173">
        <f t="shared" ref="C61:J61" si="4">C51+C56</f>
        <v>91403.244999999995</v>
      </c>
      <c r="D61" s="173">
        <f t="shared" si="4"/>
        <v>85468.047999999995</v>
      </c>
      <c r="E61" s="173">
        <f t="shared" si="4"/>
        <v>81071.868000000002</v>
      </c>
      <c r="F61" s="173">
        <f t="shared" si="4"/>
        <v>75614.464000000007</v>
      </c>
      <c r="G61" s="162">
        <f t="shared" si="4"/>
        <v>67707.301000000007</v>
      </c>
      <c r="H61" s="173">
        <f t="shared" si="4"/>
        <v>59756.55</v>
      </c>
      <c r="I61" s="173">
        <f t="shared" si="4"/>
        <v>51581.923999999999</v>
      </c>
      <c r="J61" s="173">
        <f t="shared" si="4"/>
        <v>45883.92</v>
      </c>
      <c r="K61" s="251">
        <f>K51+K56</f>
        <v>39725.949999999997</v>
      </c>
    </row>
    <row r="62" spans="2:21" ht="13.5" thickBot="1" x14ac:dyDescent="0.25">
      <c r="B62" s="48" t="s">
        <v>86</v>
      </c>
      <c r="C62" s="112">
        <f t="shared" ref="C62:J62" si="5">SUM(C59:C61)</f>
        <v>307065.02500000002</v>
      </c>
      <c r="D62" s="112">
        <f t="shared" si="5"/>
        <v>321564.35599999997</v>
      </c>
      <c r="E62" s="112">
        <f t="shared" si="5"/>
        <v>341189.84400000004</v>
      </c>
      <c r="F62" s="112">
        <f t="shared" si="5"/>
        <v>397719.49700000009</v>
      </c>
      <c r="G62" s="113">
        <f t="shared" si="5"/>
        <v>401127.24199999997</v>
      </c>
      <c r="H62" s="112">
        <f t="shared" si="5"/>
        <v>419264.68</v>
      </c>
      <c r="I62" s="112">
        <f t="shared" si="5"/>
        <v>388287.28399999999</v>
      </c>
      <c r="J62" s="112">
        <f t="shared" si="5"/>
        <v>420079.22700000001</v>
      </c>
      <c r="K62" s="114">
        <f>SUM(K59:K61)</f>
        <v>426302.08147908043</v>
      </c>
    </row>
    <row r="63" spans="2:21" x14ac:dyDescent="0.2">
      <c r="B63" s="41"/>
      <c r="C63" s="172"/>
      <c r="D63" s="172"/>
      <c r="E63" s="172"/>
      <c r="F63" s="172"/>
    </row>
    <row r="64" spans="2:21" x14ac:dyDescent="0.2">
      <c r="B64" s="39"/>
      <c r="C64" s="99"/>
      <c r="D64" s="99"/>
      <c r="E64" s="99"/>
      <c r="F64" s="99"/>
      <c r="G64" s="99"/>
      <c r="H64" s="99"/>
      <c r="I64" s="99"/>
      <c r="J64" s="99"/>
      <c r="K64" s="99"/>
    </row>
    <row r="65" spans="2:25" ht="13.5" thickBot="1" x14ac:dyDescent="0.25">
      <c r="B65" s="3" t="s">
        <v>87</v>
      </c>
      <c r="C65" s="122"/>
      <c r="D65" s="122"/>
      <c r="E65" s="122"/>
      <c r="F65" s="122"/>
      <c r="G65" s="122"/>
      <c r="H65" s="122"/>
      <c r="I65" s="122"/>
      <c r="J65" s="122"/>
      <c r="K65" s="122"/>
    </row>
    <row r="66" spans="2:25" x14ac:dyDescent="0.2">
      <c r="B66" s="49" t="s">
        <v>88</v>
      </c>
      <c r="C66" s="126">
        <f t="shared" ref="C66:K66" si="6">C20</f>
        <v>247675</v>
      </c>
      <c r="D66" s="126">
        <f t="shared" si="6"/>
        <v>206593</v>
      </c>
      <c r="E66" s="126">
        <f t="shared" si="6"/>
        <v>372030</v>
      </c>
      <c r="F66" s="126">
        <f t="shared" si="6"/>
        <v>392865</v>
      </c>
      <c r="G66" s="127">
        <f t="shared" si="6"/>
        <v>213941</v>
      </c>
      <c r="H66" s="126">
        <f t="shared" si="6"/>
        <v>209040.3</v>
      </c>
      <c r="I66" s="126">
        <f t="shared" si="6"/>
        <v>186058</v>
      </c>
      <c r="J66" s="126">
        <f t="shared" si="6"/>
        <v>196463</v>
      </c>
      <c r="K66" s="128">
        <f t="shared" si="6"/>
        <v>231520</v>
      </c>
      <c r="M66" s="20"/>
      <c r="N66" s="20"/>
      <c r="O66" s="50"/>
      <c r="P66" s="65"/>
      <c r="Q66" s="50"/>
      <c r="R66" s="50"/>
      <c r="S66" s="50"/>
      <c r="T66" s="50"/>
      <c r="U66" s="50"/>
    </row>
    <row r="67" spans="2:25" x14ac:dyDescent="0.2">
      <c r="B67" s="49" t="s">
        <v>89</v>
      </c>
      <c r="C67" s="126">
        <v>4437</v>
      </c>
      <c r="D67" s="126">
        <v>33958</v>
      </c>
      <c r="E67" s="126">
        <v>0</v>
      </c>
      <c r="F67" s="126">
        <v>0</v>
      </c>
      <c r="G67" s="127">
        <v>0</v>
      </c>
      <c r="H67" s="126">
        <v>0</v>
      </c>
      <c r="I67" s="126">
        <v>0</v>
      </c>
      <c r="J67" s="126">
        <v>0</v>
      </c>
      <c r="K67" s="128">
        <v>0</v>
      </c>
      <c r="M67" s="20"/>
      <c r="N67" s="20"/>
      <c r="O67" s="50"/>
      <c r="P67" s="65"/>
      <c r="Q67" s="50"/>
      <c r="R67" s="50"/>
      <c r="S67" s="50"/>
      <c r="T67" s="50"/>
      <c r="U67" s="50"/>
    </row>
    <row r="68" spans="2:25" x14ac:dyDescent="0.2">
      <c r="B68" s="47" t="s">
        <v>90</v>
      </c>
      <c r="C68" s="103">
        <f t="shared" ref="C68:K68" si="7">C19</f>
        <v>0</v>
      </c>
      <c r="D68" s="103">
        <f t="shared" si="7"/>
        <v>0</v>
      </c>
      <c r="E68" s="103">
        <f t="shared" si="7"/>
        <v>0</v>
      </c>
      <c r="F68" s="103">
        <f t="shared" si="7"/>
        <v>0</v>
      </c>
      <c r="G68" s="104">
        <f t="shared" si="7"/>
        <v>222579</v>
      </c>
      <c r="H68" s="103">
        <f t="shared" si="7"/>
        <v>222522.9</v>
      </c>
      <c r="I68" s="103">
        <f t="shared" si="7"/>
        <v>187311</v>
      </c>
      <c r="J68" s="103">
        <f t="shared" si="7"/>
        <v>150000</v>
      </c>
      <c r="K68" s="105">
        <f t="shared" si="7"/>
        <v>140930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2:25" ht="13.5" thickBot="1" x14ac:dyDescent="0.25">
      <c r="B69" s="48" t="s">
        <v>91</v>
      </c>
      <c r="C69" s="112">
        <f>SUM(C66:C68)</f>
        <v>252112</v>
      </c>
      <c r="D69" s="112">
        <f t="shared" ref="D69:K69" si="8">SUM(D66:D68)</f>
        <v>240551</v>
      </c>
      <c r="E69" s="112">
        <f t="shared" si="8"/>
        <v>372030</v>
      </c>
      <c r="F69" s="112">
        <f t="shared" si="8"/>
        <v>392865</v>
      </c>
      <c r="G69" s="113">
        <f t="shared" si="8"/>
        <v>436520</v>
      </c>
      <c r="H69" s="112">
        <f t="shared" si="8"/>
        <v>431563.19999999995</v>
      </c>
      <c r="I69" s="112">
        <f t="shared" si="8"/>
        <v>373369</v>
      </c>
      <c r="J69" s="112">
        <f t="shared" si="8"/>
        <v>346463</v>
      </c>
      <c r="K69" s="114">
        <f t="shared" si="8"/>
        <v>372450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2:25" x14ac:dyDescent="0.2">
      <c r="M70" s="20"/>
      <c r="N70" s="20"/>
    </row>
    <row r="71" spans="2:25" x14ac:dyDescent="0.2">
      <c r="M71" s="20"/>
      <c r="N71" s="20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  <customPr name="FPMExcelClientCellBasedFunctionStatus" r:id="rId4"/>
  </customPropertie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E747-12B2-4DB6-8CFF-7C3779F37782}">
  <sheetPr codeName="Sheet5">
    <tabColor theme="4" tint="0.79998168889431442"/>
  </sheetPr>
  <dimension ref="B1:O69"/>
  <sheetViews>
    <sheetView showGridLines="0" workbookViewId="0"/>
  </sheetViews>
  <sheetFormatPr defaultRowHeight="12.75" x14ac:dyDescent="0.2"/>
  <cols>
    <col min="1" max="1" width="2.7109375" style="16" customWidth="1"/>
    <col min="2" max="2" width="55.7109375" style="2" bestFit="1" customWidth="1"/>
    <col min="3" max="10" width="8.7109375" style="19" customWidth="1"/>
    <col min="11" max="11" width="2.28515625" style="16" customWidth="1"/>
    <col min="12" max="13" width="8.7109375" style="19" customWidth="1"/>
    <col min="14" max="14" width="4.28515625" style="16" customWidth="1"/>
    <col min="15" max="16384" width="9.140625" style="16"/>
  </cols>
  <sheetData>
    <row r="1" spans="2:15" x14ac:dyDescent="0.2">
      <c r="B1" s="1"/>
      <c r="C1" s="17"/>
      <c r="D1" s="17"/>
      <c r="E1" s="17"/>
      <c r="F1" s="17"/>
      <c r="G1" s="17"/>
      <c r="H1" s="17"/>
      <c r="I1" s="17"/>
      <c r="J1" s="17"/>
      <c r="L1" s="17"/>
      <c r="M1" s="17"/>
    </row>
    <row r="2" spans="2:15" s="266" customFormat="1" ht="26.25" customHeight="1" x14ac:dyDescent="0.25">
      <c r="B2" s="274" t="s">
        <v>92</v>
      </c>
      <c r="C2" s="265"/>
      <c r="D2" s="265"/>
      <c r="E2" s="265"/>
      <c r="F2" s="265"/>
      <c r="G2" s="265"/>
      <c r="H2" s="265"/>
      <c r="I2" s="265"/>
      <c r="J2" s="265"/>
      <c r="L2" s="265"/>
      <c r="M2" s="265"/>
      <c r="O2" s="267"/>
    </row>
    <row r="3" spans="2:15" ht="13.5" thickBot="1" x14ac:dyDescent="0.25">
      <c r="B3" s="212"/>
      <c r="C3" s="262"/>
      <c r="D3" s="262"/>
      <c r="E3" s="262"/>
      <c r="F3" s="262"/>
      <c r="G3" s="262"/>
      <c r="H3" s="262"/>
      <c r="I3" s="262"/>
      <c r="J3" s="262"/>
      <c r="L3" s="262"/>
      <c r="M3" s="262"/>
      <c r="O3" s="41"/>
    </row>
    <row r="4" spans="2:15" ht="13.5" thickBot="1" x14ac:dyDescent="0.25">
      <c r="B4" s="208" t="s">
        <v>7</v>
      </c>
      <c r="C4" s="5" t="s">
        <v>8</v>
      </c>
      <c r="D4" s="5" t="s">
        <v>9</v>
      </c>
      <c r="E4" s="5" t="s">
        <v>10</v>
      </c>
      <c r="F4" s="18" t="s">
        <v>11</v>
      </c>
      <c r="G4" s="5" t="s">
        <v>12</v>
      </c>
      <c r="H4" s="5" t="s">
        <v>13</v>
      </c>
      <c r="I4" s="5" t="s">
        <v>14</v>
      </c>
      <c r="J4" s="4" t="s">
        <v>15</v>
      </c>
      <c r="L4" s="18" t="s">
        <v>16</v>
      </c>
      <c r="M4" s="4" t="s">
        <v>17</v>
      </c>
    </row>
    <row r="5" spans="2:15" x14ac:dyDescent="0.2">
      <c r="B5" s="44" t="s">
        <v>93</v>
      </c>
      <c r="C5" s="100">
        <v>-13192</v>
      </c>
      <c r="D5" s="100">
        <v>-82959</v>
      </c>
      <c r="E5" s="100">
        <v>-57085</v>
      </c>
      <c r="F5" s="101">
        <v>-77721</v>
      </c>
      <c r="G5" s="100">
        <v>-77747</v>
      </c>
      <c r="H5" s="100">
        <v>-64198</v>
      </c>
      <c r="I5" s="100">
        <v>-67610</v>
      </c>
      <c r="J5" s="102">
        <v>-78155</v>
      </c>
      <c r="K5" s="71"/>
      <c r="L5" s="101">
        <v>-230957</v>
      </c>
      <c r="M5" s="102">
        <v>-287710</v>
      </c>
    </row>
    <row r="6" spans="2:15" x14ac:dyDescent="0.2">
      <c r="B6" s="9" t="s">
        <v>94</v>
      </c>
      <c r="C6" s="103">
        <v>19016</v>
      </c>
      <c r="D6" s="103">
        <v>0</v>
      </c>
      <c r="E6" s="103"/>
      <c r="F6" s="104">
        <v>0</v>
      </c>
      <c r="G6" s="103">
        <v>0</v>
      </c>
      <c r="H6" s="103">
        <v>0</v>
      </c>
      <c r="I6" s="103">
        <v>0</v>
      </c>
      <c r="J6" s="105">
        <v>0</v>
      </c>
      <c r="K6" s="71"/>
      <c r="L6" s="104">
        <v>19016</v>
      </c>
      <c r="M6" s="105">
        <v>0</v>
      </c>
    </row>
    <row r="7" spans="2:15" x14ac:dyDescent="0.2">
      <c r="B7" s="15" t="s">
        <v>31</v>
      </c>
      <c r="C7" s="106">
        <v>5824</v>
      </c>
      <c r="D7" s="106">
        <v>-82959</v>
      </c>
      <c r="E7" s="106">
        <v>-57085</v>
      </c>
      <c r="F7" s="107">
        <v>-77721</v>
      </c>
      <c r="G7" s="106">
        <v>-77747</v>
      </c>
      <c r="H7" s="106">
        <v>-64198</v>
      </c>
      <c r="I7" s="106">
        <v>-67610</v>
      </c>
      <c r="J7" s="108">
        <v>-78155</v>
      </c>
      <c r="K7" s="71"/>
      <c r="L7" s="107">
        <v>-211941</v>
      </c>
      <c r="M7" s="108">
        <v>-287710</v>
      </c>
    </row>
    <row r="8" spans="2:15" x14ac:dyDescent="0.2">
      <c r="B8" s="14" t="s">
        <v>95</v>
      </c>
      <c r="C8" s="109">
        <v>-437</v>
      </c>
      <c r="D8" s="109">
        <v>-208</v>
      </c>
      <c r="E8" s="109">
        <v>1424</v>
      </c>
      <c r="F8" s="110">
        <v>-1098</v>
      </c>
      <c r="G8" s="109">
        <v>145</v>
      </c>
      <c r="H8" s="109">
        <v>-1059</v>
      </c>
      <c r="I8" s="109">
        <v>-2249</v>
      </c>
      <c r="J8" s="111">
        <v>-1724</v>
      </c>
      <c r="K8" s="71"/>
      <c r="L8" s="110">
        <v>-319</v>
      </c>
      <c r="M8" s="111">
        <v>-4887</v>
      </c>
    </row>
    <row r="9" spans="2:15" x14ac:dyDescent="0.2">
      <c r="B9" s="14" t="s">
        <v>96</v>
      </c>
      <c r="C9" s="109">
        <v>31971</v>
      </c>
      <c r="D9" s="109">
        <v>113942</v>
      </c>
      <c r="E9" s="109">
        <v>72939</v>
      </c>
      <c r="F9" s="110">
        <v>73133</v>
      </c>
      <c r="G9" s="109">
        <v>72305</v>
      </c>
      <c r="H9" s="109">
        <v>71511</v>
      </c>
      <c r="I9" s="109">
        <v>71465</v>
      </c>
      <c r="J9" s="111">
        <v>70328</v>
      </c>
      <c r="K9" s="71"/>
      <c r="L9" s="110">
        <v>291985</v>
      </c>
      <c r="M9" s="111">
        <v>285609</v>
      </c>
    </row>
    <row r="10" spans="2:15" x14ac:dyDescent="0.2">
      <c r="B10" s="14" t="s">
        <v>97</v>
      </c>
      <c r="C10" s="109">
        <v>-1107</v>
      </c>
      <c r="D10" s="109">
        <v>-2755</v>
      </c>
      <c r="E10" s="109">
        <v>-14104</v>
      </c>
      <c r="F10" s="110">
        <v>-10166</v>
      </c>
      <c r="G10" s="109">
        <v>-413</v>
      </c>
      <c r="H10" s="109">
        <v>-2811</v>
      </c>
      <c r="I10" s="109">
        <v>-1610</v>
      </c>
      <c r="J10" s="111">
        <v>498</v>
      </c>
      <c r="K10" s="71"/>
      <c r="L10" s="110">
        <v>-28132</v>
      </c>
      <c r="M10" s="111">
        <v>-4336</v>
      </c>
    </row>
    <row r="11" spans="2:15" x14ac:dyDescent="0.2">
      <c r="B11" s="14" t="s">
        <v>98</v>
      </c>
      <c r="C11" s="109">
        <v>911</v>
      </c>
      <c r="D11" s="109">
        <v>991</v>
      </c>
      <c r="E11" s="109">
        <v>1496</v>
      </c>
      <c r="F11" s="110">
        <v>1135</v>
      </c>
      <c r="G11" s="109">
        <v>1213</v>
      </c>
      <c r="H11" s="109">
        <v>1660</v>
      </c>
      <c r="I11" s="109">
        <v>1688</v>
      </c>
      <c r="J11" s="111">
        <v>1876</v>
      </c>
      <c r="K11" s="71"/>
      <c r="L11" s="110">
        <v>4533</v>
      </c>
      <c r="M11" s="111">
        <v>6437</v>
      </c>
      <c r="N11" s="41"/>
    </row>
    <row r="12" spans="2:15" x14ac:dyDescent="0.2">
      <c r="B12" s="14" t="s">
        <v>99</v>
      </c>
      <c r="C12" s="109" t="s">
        <v>26</v>
      </c>
      <c r="D12" s="109"/>
      <c r="E12" s="109"/>
      <c r="F12" s="110"/>
      <c r="G12" s="109" t="s">
        <v>26</v>
      </c>
      <c r="H12" s="109"/>
      <c r="I12" s="109"/>
      <c r="J12" s="111"/>
      <c r="K12" s="71"/>
      <c r="L12" s="110"/>
      <c r="M12" s="111"/>
    </row>
    <row r="13" spans="2:15" x14ac:dyDescent="0.2">
      <c r="B13" s="45" t="s">
        <v>100</v>
      </c>
      <c r="C13" s="109">
        <v>433</v>
      </c>
      <c r="D13" s="109">
        <v>5159</v>
      </c>
      <c r="E13" s="109">
        <v>-5134</v>
      </c>
      <c r="F13" s="110">
        <v>3003</v>
      </c>
      <c r="G13" s="109">
        <v>1525</v>
      </c>
      <c r="H13" s="109">
        <v>-8995</v>
      </c>
      <c r="I13" s="109">
        <v>3782</v>
      </c>
      <c r="J13" s="111">
        <v>756</v>
      </c>
      <c r="K13" s="71"/>
      <c r="L13" s="110">
        <v>3461</v>
      </c>
      <c r="M13" s="111">
        <v>-2932</v>
      </c>
    </row>
    <row r="14" spans="2:15" x14ac:dyDescent="0.2">
      <c r="B14" s="45" t="s">
        <v>101</v>
      </c>
      <c r="C14" s="109">
        <v>-4537</v>
      </c>
      <c r="D14" s="109">
        <v>-29576</v>
      </c>
      <c r="E14" s="109">
        <v>-18936</v>
      </c>
      <c r="F14" s="110">
        <v>47696</v>
      </c>
      <c r="G14" s="109">
        <v>21384</v>
      </c>
      <c r="H14" s="109">
        <v>7221</v>
      </c>
      <c r="I14" s="109">
        <v>-52925</v>
      </c>
      <c r="J14" s="111">
        <v>38061</v>
      </c>
      <c r="K14" s="71"/>
      <c r="L14" s="110">
        <v>-5353</v>
      </c>
      <c r="M14" s="111">
        <v>13741</v>
      </c>
    </row>
    <row r="15" spans="2:15" x14ac:dyDescent="0.2">
      <c r="B15" s="46" t="s">
        <v>102</v>
      </c>
      <c r="C15" s="103">
        <v>-30082</v>
      </c>
      <c r="D15" s="103">
        <v>17587</v>
      </c>
      <c r="E15" s="103">
        <v>47501</v>
      </c>
      <c r="F15" s="104">
        <v>17363</v>
      </c>
      <c r="G15" s="103">
        <v>-313</v>
      </c>
      <c r="H15" s="103">
        <v>-51315</v>
      </c>
      <c r="I15" s="103">
        <v>29958</v>
      </c>
      <c r="J15" s="105">
        <v>4455</v>
      </c>
      <c r="K15" s="71"/>
      <c r="L15" s="104">
        <v>52369</v>
      </c>
      <c r="M15" s="105">
        <v>-17215</v>
      </c>
    </row>
    <row r="16" spans="2:15" ht="13.5" thickBot="1" x14ac:dyDescent="0.25">
      <c r="B16" s="7" t="s">
        <v>103</v>
      </c>
      <c r="C16" s="112">
        <v>2976</v>
      </c>
      <c r="D16" s="112">
        <v>22181</v>
      </c>
      <c r="E16" s="112">
        <v>28101</v>
      </c>
      <c r="F16" s="113">
        <v>53345</v>
      </c>
      <c r="G16" s="112">
        <v>18099</v>
      </c>
      <c r="H16" s="112">
        <v>-47986</v>
      </c>
      <c r="I16" s="112">
        <v>-17501</v>
      </c>
      <c r="J16" s="114">
        <v>36095</v>
      </c>
      <c r="K16" s="71"/>
      <c r="L16" s="113">
        <v>106603</v>
      </c>
      <c r="M16" s="114">
        <v>-11293</v>
      </c>
    </row>
    <row r="17" spans="2:14" x14ac:dyDescent="0.2">
      <c r="B17" s="29"/>
      <c r="C17" s="115"/>
      <c r="D17" s="115"/>
      <c r="E17" s="115"/>
      <c r="F17" s="116"/>
      <c r="G17" s="115"/>
      <c r="H17" s="115"/>
      <c r="I17" s="115"/>
      <c r="J17" s="117"/>
      <c r="K17" s="71"/>
      <c r="L17" s="116"/>
      <c r="M17" s="111"/>
    </row>
    <row r="18" spans="2:14" x14ac:dyDescent="0.2">
      <c r="B18" s="14" t="s">
        <v>104</v>
      </c>
      <c r="C18" s="109">
        <v>277</v>
      </c>
      <c r="D18" s="109">
        <v>213</v>
      </c>
      <c r="E18" s="109">
        <v>339</v>
      </c>
      <c r="F18" s="110">
        <v>357</v>
      </c>
      <c r="G18" s="109">
        <v>95</v>
      </c>
      <c r="H18" s="109">
        <v>585</v>
      </c>
      <c r="I18" s="109">
        <v>266</v>
      </c>
      <c r="J18" s="111">
        <v>136</v>
      </c>
      <c r="K18" s="71"/>
      <c r="L18" s="110">
        <v>1186</v>
      </c>
      <c r="M18" s="111">
        <v>1082</v>
      </c>
    </row>
    <row r="19" spans="2:14" x14ac:dyDescent="0.2">
      <c r="B19" s="14" t="s">
        <v>105</v>
      </c>
      <c r="C19" s="109">
        <v>-437</v>
      </c>
      <c r="D19" s="109">
        <v>-1203</v>
      </c>
      <c r="E19" s="109">
        <v>-262</v>
      </c>
      <c r="F19" s="110">
        <v>-409</v>
      </c>
      <c r="G19" s="109">
        <v>-386</v>
      </c>
      <c r="H19" s="109">
        <v>-798</v>
      </c>
      <c r="I19" s="109">
        <v>-353</v>
      </c>
      <c r="J19" s="111">
        <v>-419</v>
      </c>
      <c r="K19" s="71"/>
      <c r="L19" s="110">
        <v>-2311</v>
      </c>
      <c r="M19" s="111">
        <v>-1956</v>
      </c>
    </row>
    <row r="20" spans="2:14" x14ac:dyDescent="0.2">
      <c r="B20" s="9" t="s">
        <v>106</v>
      </c>
      <c r="C20" s="103">
        <v>-1887</v>
      </c>
      <c r="D20" s="103">
        <v>-6816</v>
      </c>
      <c r="E20" s="103">
        <v>-1062</v>
      </c>
      <c r="F20" s="104">
        <v>-2034</v>
      </c>
      <c r="G20" s="103">
        <v>-2004</v>
      </c>
      <c r="H20" s="103">
        <v>-3932</v>
      </c>
      <c r="I20" s="103">
        <v>-1399</v>
      </c>
      <c r="J20" s="105">
        <v>-678</v>
      </c>
      <c r="K20" s="71"/>
      <c r="L20" s="104">
        <v>-11799</v>
      </c>
      <c r="M20" s="105">
        <v>-8013</v>
      </c>
    </row>
    <row r="21" spans="2:14" ht="13.5" thickBot="1" x14ac:dyDescent="0.25">
      <c r="B21" s="7" t="s">
        <v>107</v>
      </c>
      <c r="C21" s="112">
        <v>929</v>
      </c>
      <c r="D21" s="112">
        <v>14375</v>
      </c>
      <c r="E21" s="112">
        <v>27116</v>
      </c>
      <c r="F21" s="113">
        <v>51259</v>
      </c>
      <c r="G21" s="112">
        <v>15804</v>
      </c>
      <c r="H21" s="112">
        <v>-52131</v>
      </c>
      <c r="I21" s="112">
        <v>-18987</v>
      </c>
      <c r="J21" s="114">
        <v>35134</v>
      </c>
      <c r="K21" s="71"/>
      <c r="L21" s="113">
        <v>93679</v>
      </c>
      <c r="M21" s="114">
        <v>-20180</v>
      </c>
    </row>
    <row r="22" spans="2:14" x14ac:dyDescent="0.2">
      <c r="B22" s="29"/>
      <c r="C22" s="115" t="s">
        <v>26</v>
      </c>
      <c r="D22" s="115"/>
      <c r="E22" s="115"/>
      <c r="F22" s="116"/>
      <c r="G22" s="115" t="s">
        <v>26</v>
      </c>
      <c r="H22" s="115"/>
      <c r="I22" s="115"/>
      <c r="J22" s="117"/>
      <c r="K22" s="71"/>
      <c r="L22" s="116"/>
      <c r="M22" s="117"/>
    </row>
    <row r="23" spans="2:14" x14ac:dyDescent="0.2">
      <c r="B23" s="14" t="s">
        <v>108</v>
      </c>
      <c r="C23" s="109">
        <v>-4851</v>
      </c>
      <c r="D23" s="109">
        <v>-3530</v>
      </c>
      <c r="E23" s="109">
        <v>-1573</v>
      </c>
      <c r="F23" s="110">
        <v>-1462</v>
      </c>
      <c r="G23" s="109">
        <v>0</v>
      </c>
      <c r="H23" s="109">
        <v>0</v>
      </c>
      <c r="I23" s="109">
        <v>0</v>
      </c>
      <c r="J23" s="111">
        <v>0</v>
      </c>
      <c r="K23" s="71"/>
      <c r="L23" s="110">
        <v>-11416</v>
      </c>
      <c r="M23" s="111">
        <v>0</v>
      </c>
      <c r="N23" s="41"/>
    </row>
    <row r="24" spans="2:14" x14ac:dyDescent="0.2">
      <c r="B24" s="14" t="s">
        <v>109</v>
      </c>
      <c r="C24" s="109">
        <v>-5062</v>
      </c>
      <c r="D24" s="109">
        <v>-2592</v>
      </c>
      <c r="E24" s="109">
        <v>-2872</v>
      </c>
      <c r="F24" s="110">
        <v>-2118</v>
      </c>
      <c r="G24" s="109">
        <v>-2111</v>
      </c>
      <c r="H24" s="109">
        <v>-1849</v>
      </c>
      <c r="I24" s="109">
        <v>-1027</v>
      </c>
      <c r="J24" s="111">
        <v>-1311</v>
      </c>
      <c r="K24" s="71"/>
      <c r="L24" s="110">
        <v>-12644</v>
      </c>
      <c r="M24" s="111">
        <v>-6298</v>
      </c>
    </row>
    <row r="25" spans="2:14" x14ac:dyDescent="0.2">
      <c r="B25" s="14" t="s">
        <v>110</v>
      </c>
      <c r="C25" s="109">
        <v>0</v>
      </c>
      <c r="D25" s="109">
        <v>873439</v>
      </c>
      <c r="E25" s="109">
        <v>0</v>
      </c>
      <c r="F25" s="110">
        <v>0</v>
      </c>
      <c r="G25" s="109">
        <v>0</v>
      </c>
      <c r="H25" s="109">
        <v>0</v>
      </c>
      <c r="I25" s="109">
        <v>0</v>
      </c>
      <c r="J25" s="111">
        <v>0</v>
      </c>
      <c r="K25" s="71"/>
      <c r="L25" s="110">
        <v>873439</v>
      </c>
      <c r="M25" s="111">
        <v>0</v>
      </c>
    </row>
    <row r="26" spans="2:14" x14ac:dyDescent="0.2">
      <c r="B26" s="14" t="s">
        <v>111</v>
      </c>
      <c r="C26" s="109">
        <v>0</v>
      </c>
      <c r="D26" s="109">
        <v>174</v>
      </c>
      <c r="E26" s="109">
        <v>0</v>
      </c>
      <c r="F26" s="110">
        <v>113</v>
      </c>
      <c r="G26" s="109">
        <v>162</v>
      </c>
      <c r="H26" s="109">
        <v>0</v>
      </c>
      <c r="I26" s="109">
        <v>0</v>
      </c>
      <c r="J26" s="111">
        <v>0</v>
      </c>
      <c r="K26" s="71"/>
      <c r="L26" s="110">
        <v>287</v>
      </c>
      <c r="M26" s="111">
        <v>162</v>
      </c>
    </row>
    <row r="27" spans="2:14" x14ac:dyDescent="0.2">
      <c r="B27" s="9" t="s">
        <v>112</v>
      </c>
      <c r="C27" s="103">
        <v>0</v>
      </c>
      <c r="D27" s="103">
        <v>0</v>
      </c>
      <c r="E27" s="103">
        <v>0</v>
      </c>
      <c r="F27" s="104">
        <v>-222579</v>
      </c>
      <c r="G27" s="103">
        <v>0</v>
      </c>
      <c r="H27" s="103">
        <v>34065</v>
      </c>
      <c r="I27" s="103">
        <v>37367</v>
      </c>
      <c r="J27" s="105">
        <v>8218</v>
      </c>
      <c r="K27" s="71"/>
      <c r="L27" s="104">
        <v>-222579</v>
      </c>
      <c r="M27" s="105">
        <v>79650</v>
      </c>
    </row>
    <row r="28" spans="2:14" ht="13.5" thickBot="1" x14ac:dyDescent="0.25">
      <c r="B28" s="7" t="s">
        <v>113</v>
      </c>
      <c r="C28" s="112">
        <v>-9913</v>
      </c>
      <c r="D28" s="112">
        <v>867491</v>
      </c>
      <c r="E28" s="112">
        <v>-4445</v>
      </c>
      <c r="F28" s="113">
        <v>-226046</v>
      </c>
      <c r="G28" s="112">
        <v>-1949</v>
      </c>
      <c r="H28" s="112">
        <v>32216</v>
      </c>
      <c r="I28" s="112">
        <v>36340</v>
      </c>
      <c r="J28" s="114">
        <v>6907</v>
      </c>
      <c r="K28" s="71"/>
      <c r="L28" s="113">
        <v>627087</v>
      </c>
      <c r="M28" s="114">
        <v>73514</v>
      </c>
    </row>
    <row r="29" spans="2:14" x14ac:dyDescent="0.2">
      <c r="B29" s="29"/>
      <c r="C29" s="115"/>
      <c r="D29" s="115"/>
      <c r="E29" s="115"/>
      <c r="F29" s="116"/>
      <c r="G29" s="115"/>
      <c r="H29" s="115"/>
      <c r="I29" s="115"/>
      <c r="J29" s="117"/>
      <c r="K29" s="71"/>
      <c r="L29" s="116"/>
      <c r="M29" s="117"/>
    </row>
    <row r="30" spans="2:14" x14ac:dyDescent="0.2">
      <c r="B30" s="14" t="s">
        <v>114</v>
      </c>
      <c r="C30" s="109">
        <v>-3434</v>
      </c>
      <c r="D30" s="109">
        <v>-3641</v>
      </c>
      <c r="E30" s="109">
        <v>-4082</v>
      </c>
      <c r="F30" s="110">
        <v>-4458</v>
      </c>
      <c r="G30" s="109">
        <v>-3612</v>
      </c>
      <c r="H30" s="109">
        <v>-3669</v>
      </c>
      <c r="I30" s="109">
        <v>-4087</v>
      </c>
      <c r="J30" s="111">
        <v>-4227</v>
      </c>
      <c r="K30" s="71"/>
      <c r="L30" s="110">
        <v>-15615</v>
      </c>
      <c r="M30" s="111">
        <v>-15595</v>
      </c>
    </row>
    <row r="31" spans="2:14" x14ac:dyDescent="0.2">
      <c r="B31" s="14" t="s">
        <v>115</v>
      </c>
      <c r="C31" s="109">
        <v>0</v>
      </c>
      <c r="D31" s="109">
        <v>-750949</v>
      </c>
      <c r="E31" s="109">
        <v>0</v>
      </c>
      <c r="F31" s="110">
        <v>0</v>
      </c>
      <c r="G31" s="109">
        <v>0</v>
      </c>
      <c r="H31" s="109">
        <v>0</v>
      </c>
      <c r="I31" s="109">
        <v>0</v>
      </c>
      <c r="J31" s="111">
        <v>0</v>
      </c>
      <c r="K31" s="71"/>
      <c r="L31" s="110">
        <v>-750949</v>
      </c>
      <c r="M31" s="111">
        <v>0</v>
      </c>
    </row>
    <row r="32" spans="2:14" x14ac:dyDescent="0.2">
      <c r="B32" s="14" t="s">
        <v>116</v>
      </c>
      <c r="C32" s="109">
        <v>532</v>
      </c>
      <c r="D32" s="109">
        <v>4369</v>
      </c>
      <c r="E32" s="109">
        <v>1851</v>
      </c>
      <c r="F32" s="110">
        <v>696</v>
      </c>
      <c r="G32" s="109">
        <v>1548</v>
      </c>
      <c r="H32" s="109">
        <v>698</v>
      </c>
      <c r="I32" s="109">
        <v>91</v>
      </c>
      <c r="J32" s="111">
        <v>147</v>
      </c>
      <c r="K32" s="71"/>
      <c r="L32" s="110">
        <v>7448</v>
      </c>
      <c r="M32" s="111">
        <v>2484</v>
      </c>
    </row>
    <row r="33" spans="2:13" x14ac:dyDescent="0.2">
      <c r="B33" s="9" t="s">
        <v>117</v>
      </c>
      <c r="C33" s="103">
        <v>0</v>
      </c>
      <c r="D33" s="103">
        <v>0</v>
      </c>
      <c r="E33" s="109">
        <v>0</v>
      </c>
      <c r="F33" s="104">
        <v>0</v>
      </c>
      <c r="G33" s="103">
        <v>-16569</v>
      </c>
      <c r="H33" s="103">
        <v>0</v>
      </c>
      <c r="I33" s="103">
        <v>0</v>
      </c>
      <c r="J33" s="105">
        <v>0</v>
      </c>
      <c r="K33" s="71"/>
      <c r="L33" s="104">
        <v>0</v>
      </c>
      <c r="M33" s="105">
        <v>-16569</v>
      </c>
    </row>
    <row r="34" spans="2:13" ht="13.5" thickBot="1" x14ac:dyDescent="0.25">
      <c r="B34" s="7" t="s">
        <v>118</v>
      </c>
      <c r="C34" s="112">
        <v>-2902</v>
      </c>
      <c r="D34" s="112">
        <v>-750221</v>
      </c>
      <c r="E34" s="112">
        <v>-2231</v>
      </c>
      <c r="F34" s="113">
        <v>-3762</v>
      </c>
      <c r="G34" s="112">
        <v>-18633</v>
      </c>
      <c r="H34" s="112">
        <v>-2971</v>
      </c>
      <c r="I34" s="112">
        <v>-3996</v>
      </c>
      <c r="J34" s="114">
        <v>-4080</v>
      </c>
      <c r="K34" s="71"/>
      <c r="L34" s="113">
        <v>-759116</v>
      </c>
      <c r="M34" s="114">
        <v>-29680</v>
      </c>
    </row>
    <row r="35" spans="2:13" x14ac:dyDescent="0.2">
      <c r="B35" s="29"/>
      <c r="C35" s="115"/>
      <c r="D35" s="115"/>
      <c r="E35" s="115"/>
      <c r="F35" s="116"/>
      <c r="G35" s="115" t="s">
        <v>26</v>
      </c>
      <c r="H35" s="115"/>
      <c r="I35" s="115"/>
      <c r="J35" s="117"/>
      <c r="K35" s="71"/>
      <c r="L35" s="116"/>
      <c r="M35" s="117"/>
    </row>
    <row r="36" spans="2:13" x14ac:dyDescent="0.2">
      <c r="B36" s="26" t="s">
        <v>119</v>
      </c>
      <c r="C36" s="118">
        <v>-11886</v>
      </c>
      <c r="D36" s="118">
        <v>131645</v>
      </c>
      <c r="E36" s="118">
        <v>20440</v>
      </c>
      <c r="F36" s="119">
        <v>-178549</v>
      </c>
      <c r="G36" s="118">
        <v>-4778</v>
      </c>
      <c r="H36" s="118">
        <v>-22886</v>
      </c>
      <c r="I36" s="118">
        <v>13357</v>
      </c>
      <c r="J36" s="120">
        <v>37961</v>
      </c>
      <c r="K36" s="71"/>
      <c r="L36" s="119">
        <v>-38350</v>
      </c>
      <c r="M36" s="120">
        <v>23654</v>
      </c>
    </row>
    <row r="37" spans="2:13" x14ac:dyDescent="0.2">
      <c r="B37" s="14" t="s">
        <v>120</v>
      </c>
      <c r="C37" s="109">
        <v>252112</v>
      </c>
      <c r="D37" s="109">
        <v>240551</v>
      </c>
      <c r="E37" s="109">
        <v>372030</v>
      </c>
      <c r="F37" s="110">
        <v>392865</v>
      </c>
      <c r="G37" s="109">
        <v>213940.77</v>
      </c>
      <c r="H37" s="109">
        <v>209040</v>
      </c>
      <c r="I37" s="109">
        <v>186058</v>
      </c>
      <c r="J37" s="111">
        <v>196463</v>
      </c>
      <c r="K37" s="71"/>
      <c r="L37" s="110">
        <v>252112</v>
      </c>
      <c r="M37" s="111">
        <v>213941</v>
      </c>
    </row>
    <row r="38" spans="2:13" x14ac:dyDescent="0.2">
      <c r="B38" s="9" t="s">
        <v>121</v>
      </c>
      <c r="C38" s="103">
        <v>325</v>
      </c>
      <c r="D38" s="103">
        <v>-166</v>
      </c>
      <c r="E38" s="103">
        <v>395</v>
      </c>
      <c r="F38" s="104">
        <v>-375</v>
      </c>
      <c r="G38" s="103">
        <v>-122.66015</v>
      </c>
      <c r="H38" s="103">
        <v>-96</v>
      </c>
      <c r="I38" s="103">
        <v>-2952</v>
      </c>
      <c r="J38" s="105">
        <v>-2904</v>
      </c>
      <c r="K38" s="71"/>
      <c r="L38" s="104">
        <v>179</v>
      </c>
      <c r="M38" s="105">
        <v>-6075</v>
      </c>
    </row>
    <row r="39" spans="2:13" ht="13.5" thickBot="1" x14ac:dyDescent="0.25">
      <c r="B39" s="7" t="s">
        <v>88</v>
      </c>
      <c r="C39" s="112">
        <v>240551</v>
      </c>
      <c r="D39" s="112">
        <v>372030</v>
      </c>
      <c r="E39" s="112">
        <v>392865</v>
      </c>
      <c r="F39" s="113">
        <v>213941</v>
      </c>
      <c r="G39" s="112">
        <v>209040.10985000001</v>
      </c>
      <c r="H39" s="112">
        <v>186058</v>
      </c>
      <c r="I39" s="112">
        <v>196463</v>
      </c>
      <c r="J39" s="114">
        <v>231520</v>
      </c>
      <c r="K39" s="71"/>
      <c r="L39" s="113">
        <v>213941</v>
      </c>
      <c r="M39" s="114">
        <v>231520</v>
      </c>
    </row>
    <row r="40" spans="2:13" x14ac:dyDescent="0.2">
      <c r="B40" s="171"/>
      <c r="C40" s="238"/>
      <c r="D40" s="238"/>
      <c r="E40" s="238"/>
      <c r="F40" s="239"/>
      <c r="G40" s="238"/>
      <c r="H40" s="238"/>
      <c r="I40" s="238"/>
      <c r="J40" s="240"/>
      <c r="K40" s="71"/>
      <c r="L40" s="239"/>
      <c r="M40" s="240"/>
    </row>
    <row r="41" spans="2:13" x14ac:dyDescent="0.2">
      <c r="B41" s="207" t="s">
        <v>122</v>
      </c>
      <c r="C41" s="238"/>
      <c r="D41" s="238"/>
      <c r="E41" s="238"/>
      <c r="F41" s="239"/>
      <c r="G41" s="238"/>
      <c r="H41" s="238"/>
      <c r="I41" s="238"/>
      <c r="J41" s="240"/>
      <c r="K41" s="71"/>
      <c r="L41" s="239"/>
      <c r="M41" s="240"/>
    </row>
    <row r="42" spans="2:13" x14ac:dyDescent="0.2">
      <c r="B42" s="170" t="s">
        <v>62</v>
      </c>
      <c r="C42" s="126">
        <f>BS!D19</f>
        <v>0</v>
      </c>
      <c r="D42" s="126">
        <f>BS!E19</f>
        <v>0</v>
      </c>
      <c r="E42" s="126">
        <f>BS!F19</f>
        <v>0</v>
      </c>
      <c r="F42" s="127">
        <f>BS!G19</f>
        <v>222579</v>
      </c>
      <c r="G42" s="126">
        <f>BS!H19</f>
        <v>222522.9</v>
      </c>
      <c r="H42" s="126">
        <f>BS!I19</f>
        <v>187311</v>
      </c>
      <c r="I42" s="126">
        <f>BS!J19</f>
        <v>150000</v>
      </c>
      <c r="J42" s="128">
        <f>BS!K19</f>
        <v>140930</v>
      </c>
      <c r="K42" s="172"/>
      <c r="L42" s="127">
        <f>BS!G19</f>
        <v>222579</v>
      </c>
      <c r="M42" s="128">
        <f>BS!K19</f>
        <v>140930</v>
      </c>
    </row>
    <row r="43" spans="2:13" ht="13.5" thickBot="1" x14ac:dyDescent="0.25">
      <c r="B43" s="244" t="s">
        <v>87</v>
      </c>
      <c r="C43" s="112">
        <f t="shared" ref="C43:J43" si="0">SUM(C39,C42:C42)</f>
        <v>240551</v>
      </c>
      <c r="D43" s="112">
        <f t="shared" si="0"/>
        <v>372030</v>
      </c>
      <c r="E43" s="112">
        <f t="shared" si="0"/>
        <v>392865</v>
      </c>
      <c r="F43" s="113">
        <f t="shared" si="0"/>
        <v>436520</v>
      </c>
      <c r="G43" s="112">
        <f t="shared" si="0"/>
        <v>431563.00985000003</v>
      </c>
      <c r="H43" s="112">
        <f t="shared" si="0"/>
        <v>373369</v>
      </c>
      <c r="I43" s="112">
        <f t="shared" si="0"/>
        <v>346463</v>
      </c>
      <c r="J43" s="114">
        <f t="shared" si="0"/>
        <v>372450</v>
      </c>
      <c r="K43" s="71"/>
      <c r="L43" s="113">
        <f>SUM(L39,L42:L42)</f>
        <v>436520</v>
      </c>
      <c r="M43" s="114">
        <f>SUM(M39,M42:M42)</f>
        <v>372450</v>
      </c>
    </row>
    <row r="44" spans="2:13" x14ac:dyDescent="0.2">
      <c r="B44" s="165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3" x14ac:dyDescent="0.2">
      <c r="B45" s="165"/>
      <c r="C45" s="166"/>
      <c r="D45" s="166"/>
      <c r="E45" s="166"/>
      <c r="F45" s="166"/>
      <c r="G45" s="166"/>
      <c r="H45" s="166"/>
      <c r="I45" s="166"/>
      <c r="J45" s="166"/>
      <c r="K45" s="71"/>
      <c r="L45" s="166"/>
      <c r="M45" s="166"/>
    </row>
    <row r="46" spans="2:13" x14ac:dyDescent="0.2">
      <c r="B46" s="207" t="s">
        <v>80</v>
      </c>
      <c r="C46" s="156"/>
      <c r="D46" s="156"/>
      <c r="E46" s="156"/>
      <c r="F46" s="156"/>
      <c r="G46" s="156"/>
      <c r="H46" s="156"/>
      <c r="I46" s="156"/>
      <c r="J46" s="156"/>
      <c r="K46" s="71"/>
      <c r="L46" s="121"/>
      <c r="M46" s="121"/>
    </row>
    <row r="47" spans="2:13" ht="13.5" thickBot="1" x14ac:dyDescent="0.25">
      <c r="B47" s="38" t="s">
        <v>123</v>
      </c>
      <c r="C47" s="122"/>
      <c r="D47" s="122"/>
      <c r="E47" s="122"/>
      <c r="F47" s="122"/>
      <c r="G47" s="122"/>
      <c r="H47" s="122"/>
      <c r="I47" s="122"/>
      <c r="J47" s="122"/>
      <c r="K47" s="71"/>
      <c r="L47" s="122"/>
      <c r="M47" s="122"/>
    </row>
    <row r="48" spans="2:13" x14ac:dyDescent="0.2">
      <c r="B48" s="6" t="s">
        <v>107</v>
      </c>
      <c r="C48" s="123">
        <v>929</v>
      </c>
      <c r="D48" s="123">
        <v>14375</v>
      </c>
      <c r="E48" s="123">
        <v>27116</v>
      </c>
      <c r="F48" s="228">
        <v>51259</v>
      </c>
      <c r="G48" s="123">
        <v>15804</v>
      </c>
      <c r="H48" s="123">
        <v>-52131</v>
      </c>
      <c r="I48" s="123">
        <v>-18987</v>
      </c>
      <c r="J48" s="233">
        <v>35134</v>
      </c>
      <c r="K48" s="71"/>
      <c r="L48" s="228">
        <v>93679</v>
      </c>
      <c r="M48" s="233">
        <v>-20180</v>
      </c>
    </row>
    <row r="49" spans="2:14" x14ac:dyDescent="0.2">
      <c r="B49" s="14" t="s">
        <v>108</v>
      </c>
      <c r="C49" s="124">
        <v>-4851</v>
      </c>
      <c r="D49" s="124">
        <v>-3530</v>
      </c>
      <c r="E49" s="124">
        <v>-1573</v>
      </c>
      <c r="F49" s="229">
        <v>-1462</v>
      </c>
      <c r="G49" s="124">
        <v>0</v>
      </c>
      <c r="H49" s="124">
        <v>0</v>
      </c>
      <c r="I49" s="124">
        <v>0</v>
      </c>
      <c r="J49" s="234">
        <v>0</v>
      </c>
      <c r="K49" s="71"/>
      <c r="L49" s="229">
        <v>-11416</v>
      </c>
      <c r="M49" s="234">
        <v>0</v>
      </c>
    </row>
    <row r="50" spans="2:14" x14ac:dyDescent="0.2">
      <c r="B50" s="9" t="s">
        <v>109</v>
      </c>
      <c r="C50" s="125">
        <v>-5062</v>
      </c>
      <c r="D50" s="125">
        <v>-2592</v>
      </c>
      <c r="E50" s="125">
        <v>-2872</v>
      </c>
      <c r="F50" s="230">
        <v>-2118</v>
      </c>
      <c r="G50" s="125">
        <v>-2111</v>
      </c>
      <c r="H50" s="125">
        <v>-1849</v>
      </c>
      <c r="I50" s="125">
        <v>-1027</v>
      </c>
      <c r="J50" s="235">
        <v>-1311</v>
      </c>
      <c r="K50" s="71"/>
      <c r="L50" s="230">
        <v>-12644</v>
      </c>
      <c r="M50" s="235">
        <v>-6298</v>
      </c>
    </row>
    <row r="51" spans="2:14" x14ac:dyDescent="0.2">
      <c r="B51" s="194" t="s">
        <v>124</v>
      </c>
      <c r="C51" s="195">
        <v>-8984</v>
      </c>
      <c r="D51" s="195">
        <v>8253</v>
      </c>
      <c r="E51" s="195">
        <v>22671</v>
      </c>
      <c r="F51" s="231">
        <v>47679</v>
      </c>
      <c r="G51" s="195">
        <v>13693</v>
      </c>
      <c r="H51" s="195">
        <v>-53980</v>
      </c>
      <c r="I51" s="195">
        <v>-20014</v>
      </c>
      <c r="J51" s="236">
        <v>33823</v>
      </c>
      <c r="K51" s="164"/>
      <c r="L51" s="231">
        <v>69619</v>
      </c>
      <c r="M51" s="236">
        <v>-26478</v>
      </c>
    </row>
    <row r="52" spans="2:14" x14ac:dyDescent="0.2">
      <c r="B52" s="9" t="s">
        <v>125</v>
      </c>
      <c r="C52" s="125">
        <v>-11244</v>
      </c>
      <c r="D52" s="125">
        <v>7378</v>
      </c>
      <c r="E52" s="125">
        <v>0</v>
      </c>
      <c r="F52" s="230">
        <v>0</v>
      </c>
      <c r="G52" s="125">
        <v>0</v>
      </c>
      <c r="H52" s="125">
        <v>0</v>
      </c>
      <c r="I52" s="125">
        <v>0</v>
      </c>
      <c r="J52" s="235">
        <v>0</v>
      </c>
      <c r="K52" s="71"/>
      <c r="L52" s="230">
        <v>-3866</v>
      </c>
      <c r="M52" s="235">
        <v>0</v>
      </c>
    </row>
    <row r="53" spans="2:14" x14ac:dyDescent="0.2">
      <c r="B53" s="194" t="s">
        <v>126</v>
      </c>
      <c r="C53" s="195">
        <v>-20228</v>
      </c>
      <c r="D53" s="195">
        <v>15631</v>
      </c>
      <c r="E53" s="195">
        <v>22671</v>
      </c>
      <c r="F53" s="231">
        <v>47679</v>
      </c>
      <c r="G53" s="195">
        <v>13693</v>
      </c>
      <c r="H53" s="195">
        <v>-53980</v>
      </c>
      <c r="I53" s="195">
        <v>-20014</v>
      </c>
      <c r="J53" s="236">
        <v>33823</v>
      </c>
      <c r="K53" s="71"/>
      <c r="L53" s="231">
        <v>65753</v>
      </c>
      <c r="M53" s="236">
        <v>-26478</v>
      </c>
    </row>
    <row r="54" spans="2:14" x14ac:dyDescent="0.2">
      <c r="B54" s="174" t="s">
        <v>127</v>
      </c>
      <c r="C54" s="196">
        <f>C53/'P&amp;L'!C9</f>
        <v>-0.1193202262766403</v>
      </c>
      <c r="D54" s="196">
        <f>D53/'P&amp;L'!D9</f>
        <v>7.4149798627154262E-2</v>
      </c>
      <c r="E54" s="196">
        <f>E53/'P&amp;L'!E9</f>
        <v>0.13806438254387782</v>
      </c>
      <c r="F54" s="232">
        <f>F53/'P&amp;L'!F9</f>
        <v>0.30519833827285353</v>
      </c>
      <c r="G54" s="196">
        <f>G53/'P&amp;L'!G9</f>
        <v>0.10436976455254313</v>
      </c>
      <c r="H54" s="196">
        <f>H53/'P&amp;L'!H9</f>
        <v>-0.43636775179260001</v>
      </c>
      <c r="I54" s="196">
        <f>I53/'P&amp;L'!I9</f>
        <v>-0.13536601037531029</v>
      </c>
      <c r="J54" s="237">
        <f>J53/'P&amp;L'!J9</f>
        <v>0.26964778289777891</v>
      </c>
      <c r="K54" s="197"/>
      <c r="L54" s="232">
        <f>L53/'P&amp;L'!L9</f>
        <v>9.3831117402701933E-2</v>
      </c>
      <c r="M54" s="237">
        <f>M53/'P&amp;L'!M9</f>
        <v>-5.0130162727074795E-2</v>
      </c>
    </row>
    <row r="55" spans="2:14" s="41" customFormat="1" x14ac:dyDescent="0.2">
      <c r="B55" s="160"/>
      <c r="C55" s="159"/>
      <c r="D55" s="159"/>
      <c r="E55" s="159"/>
      <c r="F55" s="159"/>
      <c r="G55" s="159"/>
      <c r="H55" s="159"/>
      <c r="I55" s="159"/>
      <c r="J55" s="159"/>
      <c r="L55" s="159"/>
      <c r="M55" s="159"/>
      <c r="N55" s="16"/>
    </row>
    <row r="56" spans="2:14" s="41" customFormat="1" x14ac:dyDescent="0.2">
      <c r="C56" s="159"/>
      <c r="D56" s="159"/>
      <c r="E56" s="159"/>
      <c r="F56" s="159"/>
      <c r="G56" s="159"/>
      <c r="H56" s="159"/>
      <c r="I56" s="159"/>
      <c r="J56" s="159"/>
      <c r="L56" s="159"/>
      <c r="M56" s="159"/>
      <c r="N56" s="16"/>
    </row>
    <row r="57" spans="2:14" s="41" customFormat="1" x14ac:dyDescent="0.2">
      <c r="B57" s="161"/>
      <c r="C57" s="159"/>
      <c r="D57" s="159"/>
      <c r="E57" s="159"/>
      <c r="F57" s="159"/>
      <c r="G57" s="159"/>
      <c r="H57" s="159"/>
      <c r="I57" s="159"/>
      <c r="J57" s="159"/>
      <c r="L57" s="159"/>
      <c r="M57" s="159"/>
      <c r="N57" s="16"/>
    </row>
    <row r="58" spans="2:14" s="41" customFormat="1" x14ac:dyDescent="0.2">
      <c r="B58" s="161"/>
      <c r="C58" s="159"/>
      <c r="D58" s="159"/>
      <c r="E58" s="159"/>
      <c r="F58" s="159"/>
      <c r="G58" s="159"/>
      <c r="H58" s="159"/>
      <c r="I58" s="159"/>
      <c r="J58" s="159"/>
      <c r="L58" s="159"/>
      <c r="M58" s="159"/>
      <c r="N58" s="16"/>
    </row>
    <row r="59" spans="2:14" s="41" customFormat="1" x14ac:dyDescent="0.2">
      <c r="B59" s="161"/>
      <c r="C59" s="159"/>
      <c r="D59" s="159"/>
      <c r="E59" s="159"/>
      <c r="F59" s="159"/>
      <c r="G59" s="159"/>
      <c r="H59" s="159"/>
      <c r="I59" s="159"/>
      <c r="J59" s="159"/>
      <c r="L59" s="159"/>
      <c r="M59" s="159"/>
      <c r="N59" s="16"/>
    </row>
    <row r="60" spans="2:14" s="41" customFormat="1" x14ac:dyDescent="0.2">
      <c r="B60" s="66"/>
      <c r="C60" s="159"/>
      <c r="D60" s="159"/>
      <c r="E60" s="159"/>
      <c r="F60" s="159"/>
      <c r="G60" s="159"/>
      <c r="H60" s="159"/>
      <c r="I60" s="159"/>
      <c r="J60" s="159"/>
      <c r="L60" s="159"/>
      <c r="M60" s="159"/>
      <c r="N60" s="16"/>
    </row>
    <row r="61" spans="2:14" s="41" customFormat="1" x14ac:dyDescent="0.2">
      <c r="N61" s="16"/>
    </row>
    <row r="62" spans="2:14" s="41" customFormat="1" x14ac:dyDescent="0.2">
      <c r="N62" s="16"/>
    </row>
    <row r="69" spans="2:14" x14ac:dyDescent="0.2">
      <c r="B69" s="16"/>
      <c r="C69" s="16"/>
      <c r="D69" s="16"/>
      <c r="E69" s="16"/>
      <c r="F69" s="16"/>
      <c r="G69" s="16"/>
      <c r="H69" s="16"/>
      <c r="I69" s="16"/>
      <c r="J69" s="16"/>
      <c r="L69" s="16"/>
      <c r="M69" s="16"/>
      <c r="N69" s="4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C247-2356-426B-AD6F-42993691650C}">
  <sheetPr codeName="Sheet6">
    <tabColor theme="0" tint="-4.9989318521683403E-2"/>
  </sheetPr>
  <dimension ref="B1:O85"/>
  <sheetViews>
    <sheetView showGridLines="0" zoomScaleNormal="100" workbookViewId="0">
      <selection activeCell="B1" sqref="B1"/>
    </sheetView>
  </sheetViews>
  <sheetFormatPr defaultRowHeight="12.75" x14ac:dyDescent="0.2"/>
  <cols>
    <col min="1" max="1" width="2.7109375" style="16" customWidth="1"/>
    <col min="2" max="2" width="56.28515625" style="16" bestFit="1" customWidth="1"/>
    <col min="3" max="10" width="10" style="16" customWidth="1"/>
    <col min="11" max="11" width="2.28515625" style="16" customWidth="1"/>
    <col min="12" max="13" width="10" style="16" customWidth="1"/>
    <col min="14" max="14" width="4.28515625" style="16" customWidth="1"/>
    <col min="15" max="15" width="8" style="16" customWidth="1"/>
    <col min="16" max="16384" width="9.140625" style="16"/>
  </cols>
  <sheetData>
    <row r="1" spans="2:15" x14ac:dyDescent="0.2">
      <c r="B1" s="51"/>
      <c r="F1"/>
    </row>
    <row r="2" spans="2:15" ht="26.25" customHeight="1" x14ac:dyDescent="0.25">
      <c r="B2" s="274" t="s">
        <v>4</v>
      </c>
      <c r="F2"/>
    </row>
    <row r="3" spans="2:15" ht="13.5" thickBot="1" x14ac:dyDescent="0.25">
      <c r="B3" s="212"/>
      <c r="F3"/>
    </row>
    <row r="4" spans="2:15" s="31" customFormat="1" ht="13.5" thickBot="1" x14ac:dyDescent="0.25">
      <c r="B4" s="201" t="s">
        <v>7</v>
      </c>
      <c r="C4" s="202" t="s">
        <v>128</v>
      </c>
      <c r="D4" s="202" t="s">
        <v>129</v>
      </c>
      <c r="E4" s="202" t="s">
        <v>130</v>
      </c>
      <c r="F4" s="199" t="s">
        <v>131</v>
      </c>
      <c r="G4" s="202" t="s">
        <v>132</v>
      </c>
      <c r="H4" s="202" t="s">
        <v>133</v>
      </c>
      <c r="I4" s="202" t="s">
        <v>134</v>
      </c>
      <c r="J4" s="203" t="s">
        <v>135</v>
      </c>
      <c r="K4" s="1"/>
      <c r="L4" s="199" t="s">
        <v>136</v>
      </c>
      <c r="M4" s="200" t="s">
        <v>137</v>
      </c>
      <c r="O4" s="198"/>
    </row>
    <row r="5" spans="2:15" x14ac:dyDescent="0.2">
      <c r="B5" s="54" t="s">
        <v>138</v>
      </c>
      <c r="C5" s="75">
        <f>'P&amp;L'!C9</f>
        <v>169527</v>
      </c>
      <c r="D5" s="75">
        <f>'P&amp;L'!D9</f>
        <v>210803</v>
      </c>
      <c r="E5" s="75">
        <f>'P&amp;L'!E9</f>
        <v>164206</v>
      </c>
      <c r="F5" s="129">
        <f>'P&amp;L'!F9</f>
        <v>156223</v>
      </c>
      <c r="G5" s="75">
        <f>'P&amp;L'!G9</f>
        <v>131197</v>
      </c>
      <c r="H5" s="75">
        <f>'P&amp;L'!H9</f>
        <v>123703</v>
      </c>
      <c r="I5" s="75">
        <f>'P&amp;L'!I9</f>
        <v>147851</v>
      </c>
      <c r="J5" s="77">
        <f>'P&amp;L'!J9</f>
        <v>125434</v>
      </c>
      <c r="K5" s="98"/>
      <c r="L5" s="129">
        <f>'P&amp;L'!L9</f>
        <v>700759</v>
      </c>
      <c r="M5" s="130">
        <f>'P&amp;L'!M9</f>
        <v>528185</v>
      </c>
      <c r="O5" s="51"/>
    </row>
    <row r="6" spans="2:15" x14ac:dyDescent="0.2">
      <c r="B6" s="55" t="s">
        <v>82</v>
      </c>
      <c r="C6" s="69">
        <f>'P&amp;L'!C5</f>
        <v>65126</v>
      </c>
      <c r="D6" s="69">
        <f>'P&amp;L'!D5</f>
        <v>75944</v>
      </c>
      <c r="E6" s="69">
        <f>'P&amp;L'!E5</f>
        <v>55404</v>
      </c>
      <c r="F6" s="132">
        <f>'P&amp;L'!F5</f>
        <v>69190</v>
      </c>
      <c r="G6" s="69">
        <f>'P&amp;L'!G5</f>
        <v>49788</v>
      </c>
      <c r="H6" s="69">
        <f>'P&amp;L'!H5</f>
        <v>51588</v>
      </c>
      <c r="I6" s="69">
        <f>'P&amp;L'!I5</f>
        <v>65945</v>
      </c>
      <c r="J6" s="79">
        <f>'P&amp;L'!J5</f>
        <v>59843</v>
      </c>
      <c r="K6" s="131"/>
      <c r="L6" s="132">
        <f>'P&amp;L'!L5</f>
        <v>265665</v>
      </c>
      <c r="M6" s="133">
        <f>'P&amp;L'!M5</f>
        <v>227164</v>
      </c>
      <c r="O6" s="51"/>
    </row>
    <row r="7" spans="2:15" x14ac:dyDescent="0.2">
      <c r="B7" s="55" t="s">
        <v>83</v>
      </c>
      <c r="C7" s="69">
        <f>'P&amp;L'!C6</f>
        <v>37833</v>
      </c>
      <c r="D7" s="69">
        <f>'P&amp;L'!D6</f>
        <v>40156</v>
      </c>
      <c r="E7" s="69">
        <f>'P&amp;L'!E6</f>
        <v>41141</v>
      </c>
      <c r="F7" s="132">
        <f>'P&amp;L'!F6</f>
        <v>41187</v>
      </c>
      <c r="G7" s="69">
        <f>'P&amp;L'!G6</f>
        <v>41481</v>
      </c>
      <c r="H7" s="69">
        <f>'P&amp;L'!H6</f>
        <v>42211</v>
      </c>
      <c r="I7" s="69">
        <f>'P&amp;L'!I6</f>
        <v>39654</v>
      </c>
      <c r="J7" s="79">
        <f>'P&amp;L'!J6</f>
        <v>41651</v>
      </c>
      <c r="K7" s="131"/>
      <c r="L7" s="132">
        <f>'P&amp;L'!L6</f>
        <v>160317</v>
      </c>
      <c r="M7" s="133">
        <f>'P&amp;L'!M6</f>
        <v>164997</v>
      </c>
      <c r="O7" s="51"/>
    </row>
    <row r="8" spans="2:15" x14ac:dyDescent="0.2">
      <c r="B8" s="55" t="s">
        <v>21</v>
      </c>
      <c r="C8" s="69">
        <f>'P&amp;L'!C8</f>
        <v>66568</v>
      </c>
      <c r="D8" s="69">
        <f>'P&amp;L'!D8</f>
        <v>94703</v>
      </c>
      <c r="E8" s="69">
        <f>'P&amp;L'!E8</f>
        <v>67661</v>
      </c>
      <c r="F8" s="132">
        <f>'P&amp;L'!F8</f>
        <v>45846</v>
      </c>
      <c r="G8" s="69">
        <f>'P&amp;L'!G8</f>
        <v>39928</v>
      </c>
      <c r="H8" s="69">
        <f>'P&amp;L'!H8</f>
        <v>29904</v>
      </c>
      <c r="I8" s="69">
        <f>'P&amp;L'!I8</f>
        <v>42252</v>
      </c>
      <c r="J8" s="79">
        <f>'P&amp;L'!J8</f>
        <v>23940</v>
      </c>
      <c r="K8" s="131"/>
      <c r="L8" s="132">
        <f>'P&amp;L'!L8</f>
        <v>274777</v>
      </c>
      <c r="M8" s="133">
        <f>'P&amp;L'!M8</f>
        <v>136024</v>
      </c>
      <c r="O8" s="51"/>
    </row>
    <row r="9" spans="2:15" s="43" customFormat="1" ht="4.5" customHeight="1" x14ac:dyDescent="0.2">
      <c r="B9" s="56"/>
      <c r="C9" s="134"/>
      <c r="D9" s="134"/>
      <c r="E9" s="134"/>
      <c r="F9" s="245"/>
      <c r="G9" s="134"/>
      <c r="H9" s="134"/>
      <c r="I9" s="134"/>
      <c r="J9" s="135"/>
      <c r="K9" s="136"/>
      <c r="L9" s="137"/>
      <c r="M9" s="138"/>
      <c r="N9" s="16"/>
      <c r="O9" s="57"/>
    </row>
    <row r="10" spans="2:15" x14ac:dyDescent="0.2">
      <c r="B10" s="53" t="s">
        <v>139</v>
      </c>
      <c r="C10" s="80">
        <f>BS!D62-BS!C62</f>
        <v>14499.330999999947</v>
      </c>
      <c r="D10" s="80">
        <f>BS!E62-BS!D62</f>
        <v>19625.48800000007</v>
      </c>
      <c r="E10" s="80">
        <f>BS!F62-BS!E62</f>
        <v>56529.653000000049</v>
      </c>
      <c r="F10" s="139">
        <f>BS!G62-BS!F62</f>
        <v>3407.7449999998789</v>
      </c>
      <c r="G10" s="80">
        <f>BS!H62-BS!G62</f>
        <v>18137.438000000024</v>
      </c>
      <c r="H10" s="80">
        <f>BS!I62-BS!H62</f>
        <v>-30977.396000000008</v>
      </c>
      <c r="I10" s="80">
        <f>BS!J62-BS!I62</f>
        <v>31791.943000000028</v>
      </c>
      <c r="J10" s="82">
        <f>BS!K62-BS!J62</f>
        <v>6222.8544790804153</v>
      </c>
      <c r="K10" s="192"/>
      <c r="L10" s="259">
        <f>BS!G62-BS!C62</f>
        <v>94062.216999999946</v>
      </c>
      <c r="M10" s="260">
        <f>BS!K62-BS!G62</f>
        <v>25174.83947908046</v>
      </c>
      <c r="O10" s="193"/>
    </row>
    <row r="11" spans="2:15" x14ac:dyDescent="0.2">
      <c r="B11" s="55" t="s">
        <v>82</v>
      </c>
      <c r="C11" s="69">
        <f>BS!D59-BS!C59</f>
        <v>30117.440999999992</v>
      </c>
      <c r="D11" s="69">
        <f>BS!E59-BS!D59</f>
        <v>25845.628000000026</v>
      </c>
      <c r="E11" s="69">
        <f>BS!F59-BS!E59</f>
        <v>32941.09600000002</v>
      </c>
      <c r="F11" s="132">
        <f>BS!G59-BS!F59</f>
        <v>24200.013999999966</v>
      </c>
      <c r="G11" s="69">
        <f>BS!H59-BS!G59</f>
        <v>30855.815000000002</v>
      </c>
      <c r="H11" s="69">
        <f>BS!I59-BS!H59</f>
        <v>-12952.476000000024</v>
      </c>
      <c r="I11" s="69">
        <f>BS!J59-BS!I59</f>
        <v>4053.2970000000205</v>
      </c>
      <c r="J11" s="79">
        <f>BS!K59-BS!J59</f>
        <v>25172.933377580601</v>
      </c>
      <c r="K11" s="131"/>
      <c r="L11" s="132">
        <f>BS!G59-BS!C59</f>
        <v>113104.179</v>
      </c>
      <c r="M11" s="133">
        <f>BS!K59-BS!G59</f>
        <v>47129.569377580599</v>
      </c>
      <c r="N11" s="41"/>
      <c r="O11" s="193"/>
    </row>
    <row r="12" spans="2:15" x14ac:dyDescent="0.2">
      <c r="B12" s="55" t="s">
        <v>83</v>
      </c>
      <c r="C12" s="69">
        <f>BS!D60-BS!C60</f>
        <v>-9682.9129999999986</v>
      </c>
      <c r="D12" s="69">
        <f>BS!E60-BS!D60</f>
        <v>-1823.9600000000009</v>
      </c>
      <c r="E12" s="69">
        <f>BS!F60-BS!E60</f>
        <v>29045.960999999999</v>
      </c>
      <c r="F12" s="132">
        <f>BS!G60-BS!F60</f>
        <v>-12885.106</v>
      </c>
      <c r="G12" s="69">
        <f>BS!H60-BS!G60</f>
        <v>-4767.6260000000002</v>
      </c>
      <c r="H12" s="69">
        <f>BS!I60-BS!H60</f>
        <v>-9850.2939999999981</v>
      </c>
      <c r="I12" s="69">
        <f>BS!J60-BS!I60</f>
        <v>33436.65</v>
      </c>
      <c r="J12" s="79">
        <f>BS!K60-BS!J60</f>
        <v>-12792.108898500199</v>
      </c>
      <c r="K12" s="131"/>
      <c r="L12" s="132">
        <f>BS!G60-BS!C60</f>
        <v>4653.982</v>
      </c>
      <c r="M12" s="133">
        <f>BS!K60-BS!G60</f>
        <v>6026.6211014998044</v>
      </c>
      <c r="O12" s="193"/>
    </row>
    <row r="13" spans="2:15" x14ac:dyDescent="0.2">
      <c r="B13" s="55" t="s">
        <v>21</v>
      </c>
      <c r="C13" s="69">
        <f>BS!D61-BS!C61</f>
        <v>-5935.1970000000001</v>
      </c>
      <c r="D13" s="69">
        <f>BS!E61-BS!D61</f>
        <v>-4396.179999999993</v>
      </c>
      <c r="E13" s="69">
        <f>BS!F61-BS!E61</f>
        <v>-5457.403999999995</v>
      </c>
      <c r="F13" s="132">
        <f>BS!G61-BS!F61</f>
        <v>-7907.1630000000005</v>
      </c>
      <c r="G13" s="69">
        <f>BS!H61-BS!G61</f>
        <v>-7950.7510000000038</v>
      </c>
      <c r="H13" s="69">
        <f>BS!I61-BS!H61</f>
        <v>-8174.6260000000038</v>
      </c>
      <c r="I13" s="69">
        <f>BS!J61-BS!I61</f>
        <v>-5698.0040000000008</v>
      </c>
      <c r="J13" s="79">
        <f>BS!K61-BS!J61</f>
        <v>-6157.9700000000012</v>
      </c>
      <c r="K13" s="131"/>
      <c r="L13" s="132">
        <f>BS!G61-BS!C61</f>
        <v>-23695.943999999989</v>
      </c>
      <c r="M13" s="133">
        <f>BS!K61-BS!G61</f>
        <v>-27981.35100000001</v>
      </c>
      <c r="O13" s="193"/>
    </row>
    <row r="14" spans="2:15" ht="4.5" customHeight="1" x14ac:dyDescent="0.2">
      <c r="B14" s="58"/>
      <c r="C14" s="69"/>
      <c r="D14" s="69"/>
      <c r="E14" s="69"/>
      <c r="F14" s="132"/>
      <c r="G14" s="69"/>
      <c r="H14" s="69"/>
      <c r="I14" s="69"/>
      <c r="J14" s="79"/>
      <c r="K14" s="98"/>
      <c r="L14" s="142"/>
      <c r="M14" s="143"/>
      <c r="O14" s="51"/>
    </row>
    <row r="15" spans="2:15" x14ac:dyDescent="0.2">
      <c r="B15" s="54" t="s">
        <v>140</v>
      </c>
      <c r="C15" s="75">
        <f t="shared" ref="C15:M18" si="0">C5+C10</f>
        <v>184026.33099999995</v>
      </c>
      <c r="D15" s="75">
        <f t="shared" si="0"/>
        <v>230428.48800000007</v>
      </c>
      <c r="E15" s="75">
        <f t="shared" si="0"/>
        <v>220735.65300000005</v>
      </c>
      <c r="F15" s="129">
        <f t="shared" si="0"/>
        <v>159630.74499999988</v>
      </c>
      <c r="G15" s="75">
        <f t="shared" si="0"/>
        <v>149334.43800000002</v>
      </c>
      <c r="H15" s="75">
        <f t="shared" si="0"/>
        <v>92725.603999999992</v>
      </c>
      <c r="I15" s="75">
        <f t="shared" si="0"/>
        <v>179642.94300000003</v>
      </c>
      <c r="J15" s="77">
        <f t="shared" si="0"/>
        <v>131656.85447908042</v>
      </c>
      <c r="K15" s="98"/>
      <c r="L15" s="129">
        <f t="shared" si="0"/>
        <v>794821.21699999995</v>
      </c>
      <c r="M15" s="130">
        <f t="shared" si="0"/>
        <v>553359.8394790804</v>
      </c>
      <c r="O15" s="51"/>
    </row>
    <row r="16" spans="2:15" x14ac:dyDescent="0.2">
      <c r="B16" s="55" t="s">
        <v>82</v>
      </c>
      <c r="C16" s="69">
        <f t="shared" si="0"/>
        <v>95243.440999999992</v>
      </c>
      <c r="D16" s="69">
        <f t="shared" si="0"/>
        <v>101789.62800000003</v>
      </c>
      <c r="E16" s="69">
        <f t="shared" si="0"/>
        <v>88345.09600000002</v>
      </c>
      <c r="F16" s="132">
        <f t="shared" si="0"/>
        <v>93390.013999999966</v>
      </c>
      <c r="G16" s="69">
        <f t="shared" si="0"/>
        <v>80643.815000000002</v>
      </c>
      <c r="H16" s="69">
        <f t="shared" si="0"/>
        <v>38635.523999999976</v>
      </c>
      <c r="I16" s="69">
        <f t="shared" si="0"/>
        <v>69998.29700000002</v>
      </c>
      <c r="J16" s="79">
        <f t="shared" si="0"/>
        <v>85015.933377580601</v>
      </c>
      <c r="K16" s="98"/>
      <c r="L16" s="132">
        <f t="shared" ref="L16:M18" si="1">L6+L11</f>
        <v>378769.179</v>
      </c>
      <c r="M16" s="133">
        <f t="shared" si="1"/>
        <v>274293.5693775806</v>
      </c>
      <c r="O16" s="51"/>
    </row>
    <row r="17" spans="2:15" x14ac:dyDescent="0.2">
      <c r="B17" s="55" t="s">
        <v>83</v>
      </c>
      <c r="C17" s="69">
        <f t="shared" si="0"/>
        <v>28150.087</v>
      </c>
      <c r="D17" s="69">
        <f t="shared" si="0"/>
        <v>38332.04</v>
      </c>
      <c r="E17" s="69">
        <f t="shared" si="0"/>
        <v>70186.960999999996</v>
      </c>
      <c r="F17" s="132">
        <f t="shared" si="0"/>
        <v>28301.894</v>
      </c>
      <c r="G17" s="69">
        <f t="shared" si="0"/>
        <v>36713.373999999996</v>
      </c>
      <c r="H17" s="69">
        <f t="shared" si="0"/>
        <v>32360.706000000002</v>
      </c>
      <c r="I17" s="69">
        <f t="shared" si="0"/>
        <v>73090.649999999994</v>
      </c>
      <c r="J17" s="79">
        <f t="shared" si="0"/>
        <v>28858.891101499801</v>
      </c>
      <c r="K17" s="98"/>
      <c r="L17" s="132">
        <f t="shared" si="1"/>
        <v>164970.98199999999</v>
      </c>
      <c r="M17" s="133">
        <f t="shared" si="1"/>
        <v>171023.6211014998</v>
      </c>
      <c r="O17" s="51"/>
    </row>
    <row r="18" spans="2:15" x14ac:dyDescent="0.2">
      <c r="B18" s="55" t="s">
        <v>21</v>
      </c>
      <c r="C18" s="69">
        <f t="shared" si="0"/>
        <v>60632.803</v>
      </c>
      <c r="D18" s="69">
        <f t="shared" si="0"/>
        <v>90306.82</v>
      </c>
      <c r="E18" s="69">
        <f t="shared" si="0"/>
        <v>62203.596000000005</v>
      </c>
      <c r="F18" s="132">
        <f t="shared" si="0"/>
        <v>37938.837</v>
      </c>
      <c r="G18" s="69">
        <f t="shared" si="0"/>
        <v>31977.248999999996</v>
      </c>
      <c r="H18" s="69">
        <f t="shared" si="0"/>
        <v>21729.373999999996</v>
      </c>
      <c r="I18" s="69">
        <f t="shared" si="0"/>
        <v>36553.995999999999</v>
      </c>
      <c r="J18" s="79">
        <f t="shared" si="0"/>
        <v>17782.03</v>
      </c>
      <c r="K18" s="98"/>
      <c r="L18" s="132">
        <f t="shared" si="1"/>
        <v>251081.05600000001</v>
      </c>
      <c r="M18" s="133">
        <f t="shared" si="1"/>
        <v>108042.64899999999</v>
      </c>
      <c r="O18" s="51"/>
    </row>
    <row r="19" spans="2:15" ht="6" customHeight="1" x14ac:dyDescent="0.2">
      <c r="B19" s="59"/>
      <c r="C19" s="140"/>
      <c r="D19" s="140"/>
      <c r="E19" s="140"/>
      <c r="F19" s="142"/>
      <c r="G19" s="140"/>
      <c r="H19" s="140"/>
      <c r="I19" s="140"/>
      <c r="J19" s="141"/>
      <c r="K19" s="131"/>
      <c r="L19" s="142"/>
      <c r="M19" s="143"/>
      <c r="O19" s="51"/>
    </row>
    <row r="20" spans="2:15" x14ac:dyDescent="0.2">
      <c r="B20" s="58" t="s">
        <v>23</v>
      </c>
      <c r="C20" s="69">
        <f>'P&amp;L'!C11</f>
        <v>48272.576999999997</v>
      </c>
      <c r="D20" s="69">
        <f>'P&amp;L'!D11</f>
        <v>68759</v>
      </c>
      <c r="E20" s="69">
        <f>'P&amp;L'!E11</f>
        <v>36277</v>
      </c>
      <c r="F20" s="132">
        <f>'P&amp;L'!F11</f>
        <v>32249</v>
      </c>
      <c r="G20" s="69">
        <f>'P&amp;L'!G11</f>
        <v>28631.473999999998</v>
      </c>
      <c r="H20" s="69">
        <f>'P&amp;L'!H11</f>
        <v>17921</v>
      </c>
      <c r="I20" s="69">
        <f>'P&amp;L'!I11</f>
        <v>35861</v>
      </c>
      <c r="J20" s="79">
        <f>'P&amp;L'!J11</f>
        <v>22381</v>
      </c>
      <c r="K20" s="98"/>
      <c r="L20" s="132">
        <f>'P&amp;L'!L11</f>
        <v>185557</v>
      </c>
      <c r="M20" s="133">
        <f>'P&amp;L'!M11</f>
        <v>104794</v>
      </c>
      <c r="O20" s="51"/>
    </row>
    <row r="21" spans="2:15" ht="6" customHeight="1" x14ac:dyDescent="0.2">
      <c r="B21" s="58"/>
      <c r="C21" s="69"/>
      <c r="D21" s="69"/>
      <c r="E21" s="69"/>
      <c r="F21" s="132"/>
      <c r="G21" s="69"/>
      <c r="H21" s="69"/>
      <c r="I21" s="69"/>
      <c r="J21" s="79"/>
      <c r="K21" s="98"/>
      <c r="L21" s="132"/>
      <c r="M21" s="133"/>
      <c r="N21" s="41"/>
      <c r="O21" s="51"/>
    </row>
    <row r="22" spans="2:15" x14ac:dyDescent="0.2">
      <c r="B22" s="54" t="s">
        <v>141</v>
      </c>
      <c r="C22" s="75">
        <f t="shared" ref="C22:J22" si="2">C15-C20</f>
        <v>135753.75399999996</v>
      </c>
      <c r="D22" s="75">
        <f t="shared" si="2"/>
        <v>161669.48800000007</v>
      </c>
      <c r="E22" s="75">
        <f t="shared" si="2"/>
        <v>184458.65300000005</v>
      </c>
      <c r="F22" s="129">
        <f t="shared" si="2"/>
        <v>127381.74499999988</v>
      </c>
      <c r="G22" s="75">
        <f t="shared" si="2"/>
        <v>120702.96400000002</v>
      </c>
      <c r="H22" s="75">
        <f t="shared" si="2"/>
        <v>74804.603999999992</v>
      </c>
      <c r="I22" s="75">
        <f t="shared" si="2"/>
        <v>143781.94300000003</v>
      </c>
      <c r="J22" s="77">
        <f t="shared" si="2"/>
        <v>109275.85447908042</v>
      </c>
      <c r="K22" s="98"/>
      <c r="L22" s="129">
        <f>L15-L20</f>
        <v>609264.21699999995</v>
      </c>
      <c r="M22" s="130">
        <f>M15-M20</f>
        <v>448565.8394790804</v>
      </c>
      <c r="O22" s="51"/>
    </row>
    <row r="23" spans="2:15" ht="8.25" customHeight="1" x14ac:dyDescent="0.2">
      <c r="C23" s="71"/>
      <c r="D23" s="71"/>
      <c r="E23" s="71"/>
      <c r="F23" s="132"/>
      <c r="G23" s="71"/>
      <c r="H23" s="71"/>
      <c r="I23" s="71"/>
      <c r="J23" s="79"/>
      <c r="K23" s="98"/>
      <c r="L23" s="132"/>
      <c r="M23" s="133"/>
    </row>
    <row r="24" spans="2:15" x14ac:dyDescent="0.2">
      <c r="B24" s="54" t="s">
        <v>142</v>
      </c>
      <c r="C24" s="75">
        <f>SUM(C25:C27)</f>
        <v>115821.93146647309</v>
      </c>
      <c r="D24" s="75">
        <f t="shared" ref="D24:J24" si="3">SUM(D25:D27)</f>
        <v>120824</v>
      </c>
      <c r="E24" s="75">
        <f t="shared" si="3"/>
        <v>120602</v>
      </c>
      <c r="F24" s="129">
        <f t="shared" si="3"/>
        <v>136599.6172771164</v>
      </c>
      <c r="G24" s="75">
        <f t="shared" si="3"/>
        <v>113731</v>
      </c>
      <c r="H24" s="75">
        <f t="shared" si="3"/>
        <v>103987</v>
      </c>
      <c r="I24" s="75">
        <f t="shared" si="3"/>
        <v>113249</v>
      </c>
      <c r="J24" s="77">
        <f t="shared" si="3"/>
        <v>116418</v>
      </c>
      <c r="K24" s="98"/>
      <c r="L24" s="129">
        <f t="shared" ref="L24:M24" si="4">SUM(L25:L27)</f>
        <v>493848.54874358955</v>
      </c>
      <c r="M24" s="130">
        <f t="shared" si="4"/>
        <v>447385</v>
      </c>
      <c r="O24" s="51"/>
    </row>
    <row r="25" spans="2:15" x14ac:dyDescent="0.2">
      <c r="B25" s="55" t="s">
        <v>143</v>
      </c>
      <c r="C25" s="69">
        <f>'P&amp;L'!C20-CF!C9</f>
        <v>102474.93146647309</v>
      </c>
      <c r="D25" s="69">
        <f>'P&amp;L'!D20-CF!D9</f>
        <v>111061</v>
      </c>
      <c r="E25" s="69">
        <f>'P&amp;L'!E20-CF!E9</f>
        <v>112075</v>
      </c>
      <c r="F25" s="132">
        <f>'P&amp;L'!F20-CF!F9</f>
        <v>128561.6172771164</v>
      </c>
      <c r="G25" s="69">
        <f>'P&amp;L'!G20-CF!G9</f>
        <v>108008</v>
      </c>
      <c r="H25" s="69">
        <f>'P&amp;L'!H20-CF!H9</f>
        <v>98469</v>
      </c>
      <c r="I25" s="69">
        <f>'P&amp;L'!I20-CF!I9</f>
        <v>108135</v>
      </c>
      <c r="J25" s="79">
        <f>'P&amp;L'!J20-CF!J9</f>
        <v>110880</v>
      </c>
      <c r="K25" s="98"/>
      <c r="L25" s="132">
        <f>'P&amp;L'!L20-CF!L9</f>
        <v>454173.54874358955</v>
      </c>
      <c r="M25" s="133">
        <f>'P&amp;L'!M20-CF!M9</f>
        <v>425492</v>
      </c>
      <c r="O25" s="51"/>
    </row>
    <row r="26" spans="2:15" x14ac:dyDescent="0.2">
      <c r="B26" s="55" t="s">
        <v>144</v>
      </c>
      <c r="C26" s="69">
        <f>-(CF!C23+CF!C24)</f>
        <v>9913</v>
      </c>
      <c r="D26" s="69">
        <f>-(CF!D23+CF!D24)</f>
        <v>6122</v>
      </c>
      <c r="E26" s="69">
        <f>-(CF!E23+CF!E24)</f>
        <v>4445</v>
      </c>
      <c r="F26" s="132">
        <f>-(CF!F23+CF!F24)</f>
        <v>3580</v>
      </c>
      <c r="G26" s="69">
        <f>-(CF!G23+CF!G24)</f>
        <v>2111</v>
      </c>
      <c r="H26" s="69">
        <f>-(CF!H23+CF!H24)</f>
        <v>1849</v>
      </c>
      <c r="I26" s="69">
        <f>-(CF!I23+CF!I24)</f>
        <v>1027</v>
      </c>
      <c r="J26" s="79">
        <f>-(CF!J23+CF!J24)</f>
        <v>1311</v>
      </c>
      <c r="K26" s="98"/>
      <c r="L26" s="132">
        <f>-(CF!L23+CF!L24)</f>
        <v>24060</v>
      </c>
      <c r="M26" s="133">
        <f>-(CF!M23+CF!M24)</f>
        <v>6298</v>
      </c>
      <c r="O26" s="51"/>
    </row>
    <row r="27" spans="2:15" x14ac:dyDescent="0.2">
      <c r="B27" s="55" t="s">
        <v>145</v>
      </c>
      <c r="C27" s="69">
        <f>-CF!C30</f>
        <v>3434</v>
      </c>
      <c r="D27" s="69">
        <f>-CF!D30</f>
        <v>3641</v>
      </c>
      <c r="E27" s="69">
        <f>-CF!E30</f>
        <v>4082</v>
      </c>
      <c r="F27" s="132">
        <f>-CF!F30</f>
        <v>4458</v>
      </c>
      <c r="G27" s="69">
        <f>-CF!G30</f>
        <v>3612</v>
      </c>
      <c r="H27" s="69">
        <f>-CF!H30</f>
        <v>3669</v>
      </c>
      <c r="I27" s="69">
        <f>-CF!I30</f>
        <v>4087</v>
      </c>
      <c r="J27" s="79">
        <f>-CF!J30</f>
        <v>4227</v>
      </c>
      <c r="K27" s="98"/>
      <c r="L27" s="132">
        <f>-CF!L30</f>
        <v>15615</v>
      </c>
      <c r="M27" s="133">
        <f>-CF!M30</f>
        <v>15595</v>
      </c>
      <c r="O27" s="51"/>
    </row>
    <row r="28" spans="2:15" ht="3" customHeight="1" x14ac:dyDescent="0.2">
      <c r="B28" s="60"/>
      <c r="C28" s="72"/>
      <c r="D28" s="72"/>
      <c r="E28" s="72"/>
      <c r="F28" s="144"/>
      <c r="G28" s="72"/>
      <c r="H28" s="72"/>
      <c r="I28" s="72"/>
      <c r="J28" s="74"/>
      <c r="K28" s="98"/>
      <c r="L28" s="144"/>
      <c r="M28" s="145"/>
      <c r="O28" s="51"/>
    </row>
    <row r="29" spans="2:15" x14ac:dyDescent="0.2">
      <c r="B29" s="241" t="s">
        <v>146</v>
      </c>
      <c r="C29" s="149">
        <f t="shared" ref="C29:J29" si="5">C22-C24</f>
        <v>19931.822533526865</v>
      </c>
      <c r="D29" s="149">
        <f t="shared" si="5"/>
        <v>40845.48800000007</v>
      </c>
      <c r="E29" s="149">
        <f t="shared" si="5"/>
        <v>63856.653000000049</v>
      </c>
      <c r="F29" s="151">
        <f t="shared" si="5"/>
        <v>-9217.8722771165194</v>
      </c>
      <c r="G29" s="149">
        <f t="shared" si="5"/>
        <v>6971.9640000000218</v>
      </c>
      <c r="H29" s="149">
        <f t="shared" si="5"/>
        <v>-29182.396000000008</v>
      </c>
      <c r="I29" s="149">
        <f t="shared" si="5"/>
        <v>30532.943000000028</v>
      </c>
      <c r="J29" s="150">
        <f t="shared" si="5"/>
        <v>-7142.1455209195847</v>
      </c>
      <c r="K29" s="98"/>
      <c r="L29" s="151">
        <f>L22-L24</f>
        <v>115415.6682564104</v>
      </c>
      <c r="M29" s="152">
        <f>M22-M24</f>
        <v>1180.8394790804014</v>
      </c>
      <c r="O29" s="51"/>
    </row>
    <row r="30" spans="2:15" x14ac:dyDescent="0.2">
      <c r="B30" s="204"/>
      <c r="C30" s="205"/>
      <c r="D30" s="205"/>
      <c r="E30" s="205"/>
      <c r="F30" s="246"/>
      <c r="G30" s="205"/>
      <c r="H30" s="205"/>
      <c r="I30" s="205"/>
      <c r="J30" s="205"/>
      <c r="K30" s="98"/>
      <c r="L30" s="205"/>
      <c r="M30" s="205"/>
      <c r="O30" s="206"/>
    </row>
    <row r="31" spans="2:15" x14ac:dyDescent="0.2">
      <c r="C31" s="71"/>
      <c r="D31" s="71"/>
      <c r="E31" s="71"/>
      <c r="F31" s="71"/>
      <c r="G31" s="71"/>
      <c r="H31" s="71"/>
      <c r="I31" s="71"/>
      <c r="J31" s="71"/>
      <c r="K31" s="98"/>
      <c r="L31" s="71"/>
      <c r="M31" s="71"/>
    </row>
    <row r="32" spans="2:15" x14ac:dyDescent="0.2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2:15" x14ac:dyDescent="0.2">
      <c r="C33" s="71"/>
      <c r="D33" s="71"/>
      <c r="E33" s="71"/>
      <c r="F33" s="71"/>
      <c r="G33" s="71"/>
      <c r="H33" s="71"/>
      <c r="I33" s="71"/>
      <c r="J33" s="71"/>
      <c r="K33" s="98"/>
      <c r="L33" s="71"/>
      <c r="M33" s="71"/>
    </row>
    <row r="34" spans="2:15" x14ac:dyDescent="0.2">
      <c r="B34" s="207" t="s">
        <v>147</v>
      </c>
      <c r="C34" s="71"/>
      <c r="D34" s="71"/>
      <c r="E34" s="71"/>
      <c r="F34" s="71"/>
      <c r="G34" s="71"/>
      <c r="H34" s="71"/>
      <c r="I34" s="71"/>
      <c r="J34" s="71"/>
      <c r="K34" s="98"/>
      <c r="L34" s="71"/>
      <c r="M34" s="71"/>
    </row>
    <row r="35" spans="2:15" x14ac:dyDescent="0.2">
      <c r="B35" s="242" t="s">
        <v>148</v>
      </c>
      <c r="C35" s="146"/>
      <c r="D35" s="146"/>
      <c r="E35" s="146"/>
      <c r="F35" s="146"/>
      <c r="G35" s="146"/>
      <c r="H35" s="146"/>
      <c r="I35" s="146"/>
      <c r="J35" s="146"/>
      <c r="K35" s="98"/>
      <c r="L35" s="146"/>
      <c r="M35" s="146"/>
    </row>
    <row r="36" spans="2:15" x14ac:dyDescent="0.2">
      <c r="B36" s="62" t="s">
        <v>149</v>
      </c>
      <c r="C36" s="69">
        <f>SUM(CF!C13:C15)-SUM('Operational performance'!C10)</f>
        <v>-48685.330999999947</v>
      </c>
      <c r="D36" s="69">
        <f>SUM(CF!D13:D15)-SUM('Operational performance'!D10)</f>
        <v>-26455.48800000007</v>
      </c>
      <c r="E36" s="69">
        <f>SUM(CF!E13:E15)-SUM('Operational performance'!E10)</f>
        <v>-33098.653000000049</v>
      </c>
      <c r="F36" s="132">
        <f>SUM(CF!F13:F15)-SUM('Operational performance'!F10)</f>
        <v>64654.255000000121</v>
      </c>
      <c r="G36" s="69">
        <f>SUM(CF!G13:G15)-SUM('Operational performance'!G10)</f>
        <v>4458.5619999999763</v>
      </c>
      <c r="H36" s="69">
        <f>SUM(CF!H13:H15)-SUM('Operational performance'!H10)</f>
        <v>-22111.603999999992</v>
      </c>
      <c r="I36" s="69">
        <f>SUM(CF!I13:I15)-SUM('Operational performance'!I10)</f>
        <v>-50976.943000000028</v>
      </c>
      <c r="J36" s="79">
        <f>SUM(CF!J13:J15)-SUM('Operational performance'!J10)</f>
        <v>37049.145520919585</v>
      </c>
      <c r="K36" s="98"/>
      <c r="L36" s="132">
        <f>SUM(CF!L13:L15)-SUM('Operational performance'!L10)</f>
        <v>-43585.216999999946</v>
      </c>
      <c r="M36" s="133">
        <f>SUM(CF!M13:M15)-SUM('Operational performance'!M10)</f>
        <v>-31580.83947908046</v>
      </c>
    </row>
    <row r="37" spans="2:15" x14ac:dyDescent="0.2">
      <c r="B37" s="62" t="s">
        <v>150</v>
      </c>
      <c r="C37" s="69">
        <f>SUM(CF!C18:C20)</f>
        <v>-2047</v>
      </c>
      <c r="D37" s="69">
        <f>SUM(CF!D18:D20)</f>
        <v>-7806</v>
      </c>
      <c r="E37" s="69">
        <f>SUM(CF!E18:E20)</f>
        <v>-985</v>
      </c>
      <c r="F37" s="132">
        <f>SUM(CF!F18:F20)</f>
        <v>-2086</v>
      </c>
      <c r="G37" s="69">
        <f>SUM(CF!G18:G20)</f>
        <v>-2295</v>
      </c>
      <c r="H37" s="69">
        <f>SUM(CF!H18:H20)</f>
        <v>-4145</v>
      </c>
      <c r="I37" s="69">
        <f>SUM(CF!I18:I20)</f>
        <v>-1486</v>
      </c>
      <c r="J37" s="79">
        <f>SUM(CF!J18:J20)</f>
        <v>-961</v>
      </c>
      <c r="K37" s="98"/>
      <c r="L37" s="132">
        <f>SUM(CF!L18:L20)</f>
        <v>-12924</v>
      </c>
      <c r="M37" s="133">
        <f>SUM(CF!M18:M20)</f>
        <v>-8887</v>
      </c>
      <c r="O37" s="51"/>
    </row>
    <row r="38" spans="2:15" x14ac:dyDescent="0.2">
      <c r="B38" s="62" t="str">
        <f t="shared" ref="B38:J38" si="6">B27</f>
        <v>Lease payments</v>
      </c>
      <c r="C38" s="69">
        <f t="shared" si="6"/>
        <v>3434</v>
      </c>
      <c r="D38" s="69">
        <f t="shared" si="6"/>
        <v>3641</v>
      </c>
      <c r="E38" s="69">
        <f t="shared" si="6"/>
        <v>4082</v>
      </c>
      <c r="F38" s="132">
        <f t="shared" si="6"/>
        <v>4458</v>
      </c>
      <c r="G38" s="69">
        <f t="shared" si="6"/>
        <v>3612</v>
      </c>
      <c r="H38" s="69">
        <f t="shared" si="6"/>
        <v>3669</v>
      </c>
      <c r="I38" s="69">
        <f t="shared" si="6"/>
        <v>4087</v>
      </c>
      <c r="J38" s="79">
        <f t="shared" si="6"/>
        <v>4227</v>
      </c>
      <c r="K38" s="98"/>
      <c r="L38" s="132">
        <f>L27</f>
        <v>15615</v>
      </c>
      <c r="M38" s="133">
        <f>M27</f>
        <v>15595</v>
      </c>
      <c r="O38" s="51"/>
    </row>
    <row r="39" spans="2:15" x14ac:dyDescent="0.2">
      <c r="B39" s="62" t="s">
        <v>151</v>
      </c>
      <c r="C39" s="185">
        <f>CF!C8+CF!C10+CF!C11</f>
        <v>-633</v>
      </c>
      <c r="D39" s="185">
        <f>CF!D8+CF!D10+CF!D11</f>
        <v>-1972</v>
      </c>
      <c r="E39" s="185">
        <f>CF!E8+CF!E10+CF!E11</f>
        <v>-11184</v>
      </c>
      <c r="F39" s="132">
        <f>CF!F8+CF!F10+CF!F11</f>
        <v>-10129</v>
      </c>
      <c r="G39" s="185">
        <f>CF!G8+CF!G10+CF!G11</f>
        <v>945</v>
      </c>
      <c r="H39" s="185">
        <f>CF!H8+CF!H10+CF!H11</f>
        <v>-2210</v>
      </c>
      <c r="I39" s="185">
        <f>CF!I8+CF!I10+CF!I11</f>
        <v>-2171</v>
      </c>
      <c r="J39" s="79">
        <f>CF!J8+CF!J10+CF!J11</f>
        <v>650</v>
      </c>
      <c r="K39" s="98"/>
      <c r="L39" s="132">
        <f>CF!L8+CF!L10+CF!L11</f>
        <v>-23918</v>
      </c>
      <c r="M39" s="133">
        <f>CF!M8+CF!M10+CF!M11</f>
        <v>-2786</v>
      </c>
    </row>
    <row r="40" spans="2:15" ht="15" x14ac:dyDescent="0.2">
      <c r="B40" s="62" t="s">
        <v>152</v>
      </c>
      <c r="C40" s="185">
        <v>7772</v>
      </c>
      <c r="D40" s="185">
        <v>7378</v>
      </c>
      <c r="E40" s="185">
        <v>0</v>
      </c>
      <c r="F40" s="132">
        <v>0</v>
      </c>
      <c r="G40" s="185">
        <v>0</v>
      </c>
      <c r="H40" s="185">
        <v>0</v>
      </c>
      <c r="I40" s="185">
        <v>0</v>
      </c>
      <c r="J40" s="79">
        <v>0</v>
      </c>
      <c r="K40" s="98"/>
      <c r="L40" s="132">
        <f>C40+D40</f>
        <v>15150</v>
      </c>
      <c r="M40" s="133">
        <v>0</v>
      </c>
    </row>
    <row r="41" spans="2:15" x14ac:dyDescent="0.2">
      <c r="B41" s="67" t="s">
        <v>153</v>
      </c>
      <c r="C41" s="149">
        <f t="shared" ref="C41:J41" si="7">C29+SUM(C36:C40)</f>
        <v>-20227.508466473082</v>
      </c>
      <c r="D41" s="149">
        <f t="shared" si="7"/>
        <v>15631</v>
      </c>
      <c r="E41" s="149">
        <f t="shared" si="7"/>
        <v>22671</v>
      </c>
      <c r="F41" s="151">
        <f t="shared" si="7"/>
        <v>47679.382722883602</v>
      </c>
      <c r="G41" s="149">
        <f t="shared" si="7"/>
        <v>13692.525999999998</v>
      </c>
      <c r="H41" s="149">
        <f t="shared" si="7"/>
        <v>-53980</v>
      </c>
      <c r="I41" s="149">
        <f t="shared" si="7"/>
        <v>-20014</v>
      </c>
      <c r="J41" s="150">
        <f t="shared" si="7"/>
        <v>33823</v>
      </c>
      <c r="K41" s="98"/>
      <c r="L41" s="151">
        <f>L29+SUM(L36:L40)</f>
        <v>65753.451256410452</v>
      </c>
      <c r="M41" s="152">
        <f>M29+SUM(M36:M40)</f>
        <v>-26478.000000000058</v>
      </c>
    </row>
    <row r="42" spans="2:15" x14ac:dyDescent="0.2">
      <c r="B42" s="243" t="s">
        <v>154</v>
      </c>
      <c r="C42" s="148"/>
      <c r="D42" s="148"/>
      <c r="E42" s="148"/>
      <c r="F42" s="148"/>
      <c r="G42" s="148"/>
      <c r="H42" s="148"/>
      <c r="I42" s="148"/>
      <c r="J42" s="148"/>
      <c r="K42" s="98"/>
      <c r="L42" s="148"/>
      <c r="M42" s="148"/>
      <c r="O42" s="51"/>
    </row>
    <row r="43" spans="2:15" x14ac:dyDescent="0.2">
      <c r="B43" s="51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O43" s="51"/>
    </row>
    <row r="44" spans="2:15" x14ac:dyDescent="0.2">
      <c r="B44" s="61" t="s">
        <v>155</v>
      </c>
      <c r="C44" s="146"/>
      <c r="D44" s="146"/>
      <c r="E44" s="146"/>
      <c r="F44" s="146"/>
      <c r="G44" s="146"/>
      <c r="H44" s="146"/>
      <c r="I44" s="146"/>
      <c r="J44" s="146"/>
      <c r="K44" s="98"/>
      <c r="L44" s="146"/>
      <c r="M44" s="146"/>
      <c r="O44" s="51"/>
    </row>
    <row r="45" spans="2:15" x14ac:dyDescent="0.2">
      <c r="B45" s="62" t="s">
        <v>145</v>
      </c>
      <c r="C45" s="69">
        <f t="shared" ref="C45:J45" si="8">-C38</f>
        <v>-3434</v>
      </c>
      <c r="D45" s="69">
        <f t="shared" si="8"/>
        <v>-3641</v>
      </c>
      <c r="E45" s="69">
        <f t="shared" si="8"/>
        <v>-4082</v>
      </c>
      <c r="F45" s="132">
        <f t="shared" si="8"/>
        <v>-4458</v>
      </c>
      <c r="G45" s="69">
        <f t="shared" si="8"/>
        <v>-3612</v>
      </c>
      <c r="H45" s="69">
        <f t="shared" si="8"/>
        <v>-3669</v>
      </c>
      <c r="I45" s="69">
        <f t="shared" si="8"/>
        <v>-4087</v>
      </c>
      <c r="J45" s="79">
        <f t="shared" si="8"/>
        <v>-4227</v>
      </c>
      <c r="K45" s="98"/>
      <c r="L45" s="132">
        <f>-L38</f>
        <v>-15615</v>
      </c>
      <c r="M45" s="133">
        <f>-M38</f>
        <v>-15595</v>
      </c>
      <c r="O45" s="51"/>
    </row>
    <row r="46" spans="2:15" x14ac:dyDescent="0.2">
      <c r="B46" s="62" t="s">
        <v>156</v>
      </c>
      <c r="C46" s="69">
        <f>SUM(CF!C25:C26)+SUM(CF!C31:C33)</f>
        <v>532</v>
      </c>
      <c r="D46" s="69">
        <f>SUM(CF!D25:D26)+SUM(CF!D31:D33)</f>
        <v>127033</v>
      </c>
      <c r="E46" s="69">
        <f>SUM(CF!E25:E26)+SUM(CF!E31:E33)</f>
        <v>1851</v>
      </c>
      <c r="F46" s="132">
        <f>SUM(CF!F25:F26)+SUM(CF!F31:F33)</f>
        <v>809</v>
      </c>
      <c r="G46" s="69">
        <f>SUM(CF!G25:G26)+SUM(CF!G31:G33)</f>
        <v>-14859</v>
      </c>
      <c r="H46" s="69">
        <f>SUM(CF!H25:H26)+SUM(CF!H31:H33)</f>
        <v>698</v>
      </c>
      <c r="I46" s="69">
        <f>SUM(CF!I25:I26)+SUM(CF!I31:I33)</f>
        <v>91</v>
      </c>
      <c r="J46" s="79">
        <f>SUM(CF!J25:J26)+SUM(CF!J31:J33)</f>
        <v>147</v>
      </c>
      <c r="K46" s="98"/>
      <c r="L46" s="132">
        <f>SUM(CF!L25:L26)+SUM(CF!L31:L33)</f>
        <v>130225</v>
      </c>
      <c r="M46" s="133">
        <f>SUM(CF!M25:M26)+SUM(CF!M31:M33)</f>
        <v>-13923</v>
      </c>
      <c r="O46" s="51"/>
    </row>
    <row r="47" spans="2:15" x14ac:dyDescent="0.2">
      <c r="B47" s="62" t="s">
        <v>125</v>
      </c>
      <c r="C47" s="69">
        <f>-CF!C52</f>
        <v>11244</v>
      </c>
      <c r="D47" s="69">
        <v>-7378</v>
      </c>
      <c r="E47" s="69">
        <v>0</v>
      </c>
      <c r="F47" s="132">
        <v>0</v>
      </c>
      <c r="G47" s="69">
        <v>0</v>
      </c>
      <c r="H47" s="69">
        <v>0</v>
      </c>
      <c r="I47" s="69">
        <v>0</v>
      </c>
      <c r="J47" s="79">
        <v>0</v>
      </c>
      <c r="K47" s="98"/>
      <c r="L47" s="132">
        <f>SUM(C47:D47)</f>
        <v>3866</v>
      </c>
      <c r="M47" s="133">
        <v>0</v>
      </c>
      <c r="O47" s="51"/>
    </row>
    <row r="48" spans="2:15" x14ac:dyDescent="0.2">
      <c r="B48" s="62" t="s">
        <v>157</v>
      </c>
      <c r="C48" s="69">
        <f>CF!C38+(BS!D19-BS!C19+CF!C27)</f>
        <v>325</v>
      </c>
      <c r="D48" s="69">
        <f>CF!D38+(BS!E19-BS!D19+CF!D27)</f>
        <v>-166</v>
      </c>
      <c r="E48" s="69">
        <f>CF!E38+(BS!F19-BS!E19+CF!E27)</f>
        <v>395</v>
      </c>
      <c r="F48" s="132">
        <f>CF!F38+(BS!G19-BS!F19+CF!F27)</f>
        <v>-375</v>
      </c>
      <c r="G48" s="69">
        <f>CF!G38+(BS!H19-BS!G19+CF!G27)</f>
        <v>-178.76015000000581</v>
      </c>
      <c r="H48" s="69">
        <f>CF!H38+(BS!I19-BS!H19+CF!H27)</f>
        <v>-1242.8999999999942</v>
      </c>
      <c r="I48" s="69">
        <f>CF!I38+(BS!J19-BS!I19+CF!I27)</f>
        <v>-2896</v>
      </c>
      <c r="J48" s="79">
        <f>CF!J38+(BS!K19-BS!J19+CF!J27)</f>
        <v>-3756</v>
      </c>
      <c r="K48" s="98"/>
      <c r="L48" s="132">
        <f>CF!L38+(BS!G19-BS!C19+CF!L27)</f>
        <v>179</v>
      </c>
      <c r="M48" s="133">
        <f>CF!M38+(BS!K19-BS!G19+CF!M27)</f>
        <v>-8074</v>
      </c>
      <c r="O48" s="51"/>
    </row>
    <row r="49" spans="2:15" x14ac:dyDescent="0.2">
      <c r="B49" s="67" t="s">
        <v>158</v>
      </c>
      <c r="C49" s="149">
        <f>SUM(C41,C45:C48)</f>
        <v>-11560.508466473082</v>
      </c>
      <c r="D49" s="149">
        <f t="shared" ref="D49:J49" si="9">SUM(D41,D45:D48)</f>
        <v>131479</v>
      </c>
      <c r="E49" s="149">
        <f t="shared" si="9"/>
        <v>20835</v>
      </c>
      <c r="F49" s="151">
        <f t="shared" si="9"/>
        <v>43655.382722883602</v>
      </c>
      <c r="G49" s="149">
        <f t="shared" si="9"/>
        <v>-4957.2341500000075</v>
      </c>
      <c r="H49" s="149">
        <f t="shared" si="9"/>
        <v>-58193.899999999994</v>
      </c>
      <c r="I49" s="149">
        <f t="shared" si="9"/>
        <v>-26906</v>
      </c>
      <c r="J49" s="150">
        <f t="shared" si="9"/>
        <v>25987</v>
      </c>
      <c r="K49" s="98"/>
      <c r="L49" s="151">
        <f t="shared" ref="L49:M49" si="10">SUM(L41,L45:L48)</f>
        <v>184408.45125641045</v>
      </c>
      <c r="M49" s="152">
        <f t="shared" si="10"/>
        <v>-64070.000000000058</v>
      </c>
      <c r="O49" s="51"/>
    </row>
    <row r="50" spans="2:15" x14ac:dyDescent="0.2">
      <c r="B50" s="51"/>
      <c r="C50" s="71"/>
      <c r="D50" s="71"/>
      <c r="E50" s="71"/>
      <c r="F50" s="140"/>
      <c r="G50" s="71"/>
      <c r="H50" s="71"/>
      <c r="I50" s="147"/>
      <c r="J50" s="147"/>
      <c r="K50" s="98"/>
      <c r="L50" s="147"/>
      <c r="M50" s="147"/>
      <c r="O50" s="64"/>
    </row>
    <row r="51" spans="2:15" x14ac:dyDescent="0.2">
      <c r="B51" s="5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O51" s="64"/>
    </row>
    <row r="52" spans="2:15" x14ac:dyDescent="0.2">
      <c r="B52" s="61" t="s">
        <v>159</v>
      </c>
      <c r="C52" s="146"/>
      <c r="D52" s="146"/>
      <c r="E52" s="146"/>
      <c r="F52" s="146"/>
      <c r="G52" s="146"/>
      <c r="H52" s="146"/>
      <c r="I52" s="146"/>
      <c r="J52" s="146"/>
      <c r="K52" s="98"/>
      <c r="L52" s="146"/>
      <c r="M52" s="146"/>
      <c r="O52" s="51"/>
    </row>
    <row r="53" spans="2:15" x14ac:dyDescent="0.2">
      <c r="B53" s="62" t="s">
        <v>160</v>
      </c>
      <c r="C53" s="261">
        <f>BS!C19-BS!D19</f>
        <v>0</v>
      </c>
      <c r="D53" s="261">
        <f>BS!D19-BS!E19</f>
        <v>0</v>
      </c>
      <c r="E53" s="261">
        <f>BS!E19-BS!F19</f>
        <v>0</v>
      </c>
      <c r="F53" s="132">
        <f>BS!F19-BS!G19</f>
        <v>-222579</v>
      </c>
      <c r="G53" s="261">
        <f>BS!G19-BS!H19</f>
        <v>56.100000000005821</v>
      </c>
      <c r="H53" s="261">
        <f>BS!H19-BS!I19</f>
        <v>35211.899999999994</v>
      </c>
      <c r="I53" s="261">
        <f>BS!I19-BS!J19</f>
        <v>37311</v>
      </c>
      <c r="J53" s="79">
        <f>BS!J19-BS!K19</f>
        <v>9070</v>
      </c>
      <c r="K53" s="69"/>
      <c r="L53" s="132">
        <f>BS!C19-BS!G19</f>
        <v>-222579</v>
      </c>
      <c r="M53" s="133">
        <f>BS!G19-BS!K19</f>
        <v>81649</v>
      </c>
    </row>
    <row r="54" spans="2:15" x14ac:dyDescent="0.2">
      <c r="B54" s="62" t="s">
        <v>121</v>
      </c>
      <c r="C54" s="261">
        <f>-CF!C38</f>
        <v>-325</v>
      </c>
      <c r="D54" s="261">
        <f>-CF!D38</f>
        <v>166</v>
      </c>
      <c r="E54" s="261">
        <f>-CF!E38</f>
        <v>-395</v>
      </c>
      <c r="F54" s="132">
        <f>-CF!F38</f>
        <v>375</v>
      </c>
      <c r="G54" s="261">
        <f>-CF!G38</f>
        <v>122.66015</v>
      </c>
      <c r="H54" s="261">
        <f>-CF!H38</f>
        <v>96</v>
      </c>
      <c r="I54" s="261">
        <f>-CF!I38</f>
        <v>2952</v>
      </c>
      <c r="J54" s="79">
        <f>-CF!J38</f>
        <v>2904</v>
      </c>
      <c r="K54" s="69"/>
      <c r="L54" s="132">
        <f>-CF!L38</f>
        <v>-179</v>
      </c>
      <c r="M54" s="133">
        <f>-CF!M38</f>
        <v>6075</v>
      </c>
    </row>
    <row r="55" spans="2:15" x14ac:dyDescent="0.2">
      <c r="B55" s="67" t="s">
        <v>119</v>
      </c>
      <c r="C55" s="153">
        <f t="shared" ref="C55:J55" si="11">SUM(C49,C53,C54)</f>
        <v>-11885.508466473082</v>
      </c>
      <c r="D55" s="153">
        <f t="shared" si="11"/>
        <v>131645</v>
      </c>
      <c r="E55" s="153">
        <f t="shared" si="11"/>
        <v>20440</v>
      </c>
      <c r="F55" s="151">
        <f t="shared" si="11"/>
        <v>-178548.6172771164</v>
      </c>
      <c r="G55" s="153">
        <f t="shared" si="11"/>
        <v>-4778.474000000002</v>
      </c>
      <c r="H55" s="153">
        <f t="shared" si="11"/>
        <v>-22886</v>
      </c>
      <c r="I55" s="153">
        <f t="shared" si="11"/>
        <v>13357</v>
      </c>
      <c r="J55" s="150">
        <f t="shared" si="11"/>
        <v>37961</v>
      </c>
      <c r="K55" s="98"/>
      <c r="L55" s="151">
        <f>SUM(L49,L53,L54)</f>
        <v>-38349.548743589548</v>
      </c>
      <c r="M55" s="152">
        <f>SUM(M49,M53,M54)</f>
        <v>23653.999999999942</v>
      </c>
    </row>
    <row r="56" spans="2:15" x14ac:dyDescent="0.2">
      <c r="B56" s="13"/>
      <c r="C56" s="71"/>
      <c r="D56" s="71"/>
      <c r="E56" s="71"/>
      <c r="F56" s="71"/>
      <c r="G56" s="71"/>
      <c r="H56" s="71"/>
      <c r="I56" s="71"/>
      <c r="J56" s="71"/>
      <c r="K56" s="98"/>
      <c r="L56" s="71"/>
      <c r="M56" s="71"/>
      <c r="N56" s="71"/>
    </row>
    <row r="57" spans="2:15" x14ac:dyDescent="0.2">
      <c r="B57" s="13"/>
      <c r="C57" s="71"/>
      <c r="D57" s="71"/>
      <c r="E57" s="71"/>
      <c r="F57" s="71"/>
      <c r="G57" s="71"/>
      <c r="H57" s="71"/>
      <c r="I57" s="71"/>
      <c r="J57" s="71"/>
      <c r="K57" s="98"/>
      <c r="L57" s="71"/>
      <c r="M57" s="71"/>
      <c r="N57" s="71"/>
    </row>
    <row r="58" spans="2:15" x14ac:dyDescent="0.2">
      <c r="B58" s="51"/>
      <c r="C58" s="71"/>
      <c r="D58" s="71"/>
      <c r="E58" s="71"/>
      <c r="F58" s="71"/>
      <c r="G58" s="71"/>
      <c r="H58" s="71"/>
      <c r="I58" s="71"/>
      <c r="J58" s="71"/>
      <c r="K58" s="98"/>
      <c r="L58" s="71"/>
      <c r="M58" s="71"/>
      <c r="N58" s="71"/>
    </row>
    <row r="59" spans="2:15" x14ac:dyDescent="0.2">
      <c r="C59" s="71"/>
      <c r="D59" s="71"/>
      <c r="E59" s="71"/>
      <c r="F59" s="71"/>
      <c r="G59" s="71"/>
      <c r="H59" s="71"/>
      <c r="I59" s="71"/>
      <c r="J59" s="71"/>
      <c r="K59" s="98"/>
      <c r="L59" s="71"/>
      <c r="M59" s="71"/>
      <c r="N59" s="71"/>
    </row>
    <row r="60" spans="2:15" x14ac:dyDescent="0.2">
      <c r="B60" s="51"/>
      <c r="C60" s="71"/>
      <c r="D60" s="71"/>
      <c r="E60" s="71"/>
      <c r="F60" s="71"/>
      <c r="G60" s="71"/>
      <c r="H60" s="71"/>
      <c r="I60" s="71"/>
      <c r="J60" s="71"/>
      <c r="K60" s="98"/>
      <c r="L60" s="71"/>
      <c r="M60" s="71"/>
      <c r="N60" s="71"/>
    </row>
    <row r="61" spans="2:15" x14ac:dyDescent="0.2">
      <c r="B61" s="51"/>
      <c r="C61" s="71"/>
      <c r="D61" s="71"/>
      <c r="E61" s="71"/>
      <c r="F61" s="71"/>
      <c r="G61" s="71"/>
      <c r="H61" s="71"/>
      <c r="I61" s="71"/>
      <c r="J61" s="71"/>
      <c r="K61" s="98"/>
      <c r="L61" s="71"/>
      <c r="M61" s="71"/>
      <c r="N61" s="71"/>
    </row>
    <row r="62" spans="2:15" x14ac:dyDescent="0.2">
      <c r="B62" s="68"/>
      <c r="C62" s="71"/>
      <c r="D62" s="71"/>
      <c r="E62" s="71"/>
      <c r="F62" s="71"/>
      <c r="G62" s="71"/>
      <c r="H62" s="71"/>
      <c r="I62" s="71"/>
      <c r="J62" s="71"/>
      <c r="K62" s="98"/>
      <c r="L62" s="71"/>
      <c r="M62" s="71"/>
      <c r="N62" s="71"/>
    </row>
    <row r="63" spans="2:15" x14ac:dyDescent="0.2">
      <c r="B63" s="53"/>
      <c r="C63" s="71"/>
      <c r="D63" s="71"/>
      <c r="E63" s="71"/>
      <c r="F63" s="71"/>
      <c r="G63" s="71"/>
      <c r="H63" s="71"/>
      <c r="I63" s="71"/>
      <c r="J63" s="71"/>
      <c r="K63" s="98"/>
      <c r="L63" s="71"/>
      <c r="M63" s="71"/>
      <c r="N63" s="71"/>
    </row>
    <row r="64" spans="2:15" x14ac:dyDescent="0.2">
      <c r="B64" s="62"/>
      <c r="C64" s="71"/>
      <c r="D64" s="71"/>
      <c r="E64" s="71"/>
      <c r="F64" s="71"/>
      <c r="G64" s="71"/>
      <c r="H64" s="71"/>
      <c r="I64" s="71"/>
      <c r="J64" s="71"/>
      <c r="K64" s="98"/>
      <c r="L64" s="71"/>
      <c r="M64" s="71"/>
      <c r="N64" s="71"/>
    </row>
    <row r="65" spans="2:14" x14ac:dyDescent="0.2">
      <c r="B65" s="62"/>
      <c r="C65" s="71"/>
      <c r="D65" s="71"/>
      <c r="E65" s="71"/>
      <c r="F65" s="71"/>
      <c r="G65" s="71"/>
      <c r="H65" s="71"/>
      <c r="I65" s="71"/>
      <c r="J65" s="71"/>
      <c r="K65" s="98"/>
      <c r="L65" s="71"/>
      <c r="M65" s="71"/>
      <c r="N65" s="71"/>
    </row>
    <row r="66" spans="2:14" x14ac:dyDescent="0.2">
      <c r="B66" s="63"/>
      <c r="C66" s="71"/>
      <c r="D66" s="71"/>
      <c r="E66" s="71"/>
      <c r="F66" s="71"/>
      <c r="G66" s="71"/>
      <c r="H66" s="71"/>
      <c r="I66" s="71"/>
      <c r="J66" s="71"/>
      <c r="K66" s="98"/>
      <c r="L66" s="71"/>
      <c r="M66" s="71"/>
      <c r="N66" s="71"/>
    </row>
    <row r="67" spans="2:14" x14ac:dyDescent="0.2">
      <c r="B67" s="62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2:14" x14ac:dyDescent="0.2">
      <c r="B68" s="5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2:14" x14ac:dyDescent="0.2">
      <c r="B69" s="62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2:14" x14ac:dyDescent="0.2">
      <c r="B70" s="5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</row>
    <row r="71" spans="2:14" x14ac:dyDescent="0.2">
      <c r="B71" s="53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2:14" x14ac:dyDescent="0.2">
      <c r="B72" s="62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2:14" x14ac:dyDescent="0.2">
      <c r="B73" s="62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2:14" x14ac:dyDescent="0.2">
      <c r="B74" s="62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</row>
    <row r="75" spans="2:14" x14ac:dyDescent="0.2">
      <c r="B75" s="6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</row>
    <row r="76" spans="2:14" x14ac:dyDescent="0.2">
      <c r="B76" s="6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</row>
    <row r="77" spans="2:14" x14ac:dyDescent="0.2">
      <c r="B77" s="62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  <row r="78" spans="2:14" x14ac:dyDescent="0.2">
      <c r="B78" s="62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2:14" x14ac:dyDescent="0.2">
      <c r="B79" s="62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</row>
    <row r="80" spans="2:14" x14ac:dyDescent="0.2">
      <c r="B80" s="5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</row>
    <row r="81" spans="2:13" x14ac:dyDescent="0.2">
      <c r="B81" s="5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</row>
    <row r="82" spans="2:13" x14ac:dyDescent="0.2">
      <c r="B82" s="62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</row>
    <row r="83" spans="2:13" x14ac:dyDescent="0.2">
      <c r="B83" s="5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</row>
    <row r="84" spans="2:13" x14ac:dyDescent="0.2">
      <c r="B84" s="5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5" spans="2:13" x14ac:dyDescent="0.2"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pplication xmlns="http://www.sap.com/cof/excel/application">
  <Version>2</Version>
  <Revision>2.7.502.89393</Revision>
</Appl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ousStatus xmlns="1e77aff3-56fb-459a-8532-f6248deba525" xsi:nil="true"/>
    <SharedWithUsers xmlns="1e77aff3-56fb-459a-8532-f6248deba525">
      <UserInfo>
        <DisplayName>Marisa Oosthuizen</DisplayName>
        <AccountId>15959</AccountId>
        <AccountType/>
      </UserInfo>
      <UserInfo>
        <DisplayName>Claudia Janssen</DisplayName>
        <AccountId>218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CF6074CF0574F9DD702BEA3ABC063" ma:contentTypeVersion="11" ma:contentTypeDescription="Create a new document." ma:contentTypeScope="" ma:versionID="e81508d0db45600ca030234445dbf390">
  <xsd:schema xmlns:xsd="http://www.w3.org/2001/XMLSchema" xmlns:xs="http://www.w3.org/2001/XMLSchema" xmlns:p="http://schemas.microsoft.com/office/2006/metadata/properties" xmlns:ns2="47393c0c-2a45-449b-850f-040c4709fd59" xmlns:ns3="1e77aff3-56fb-459a-8532-f6248deba525" targetNamespace="http://schemas.microsoft.com/office/2006/metadata/properties" ma:root="true" ma:fieldsID="37bd08881d1ab17c80260cb7cb0a58b7" ns2:_="" ns3:_="">
    <xsd:import namespace="47393c0c-2a45-449b-850f-040c4709fd59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3:PreviousStatu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93c0c-2a45-449b-850f-040c4709f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5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DAEMSEngagementItemInfo xmlns="http://schemas.microsoft.com/DAEMSEngagementItemInfoXML">
  <EngagementID>5000068717</EngagementID>
  <LogicalEMSServerID>846530539692792882</LogicalEMSServerID>
  <WorkingPaperID>2460457775900000201</WorkingPaperID>
</DAEMSEngagementItemInfo>
</file>

<file path=customXml/itemProps1.xml><?xml version="1.0" encoding="utf-8"?>
<ds:datastoreItem xmlns:ds="http://schemas.openxmlformats.org/officeDocument/2006/customXml" ds:itemID="{1CDB9B68-A51C-4672-89F9-184701C50A1E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AF482E03-DE4F-475F-94DB-023897161424}">
  <ds:schemaRefs>
    <ds:schemaRef ds:uri="http://schemas.microsoft.com/office/2006/metadata/properties"/>
    <ds:schemaRef ds:uri="http://schemas.microsoft.com/office/infopath/2007/PartnerControls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C28E69F6-DCE2-4F8B-9EF1-0DBEFD503E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51DF49-5C80-4A5C-BD64-2708C69A5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93c0c-2a45-449b-850f-040c4709fd59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3742313-327E-491F-A563-A347AFA9BBA5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P&amp;L</vt:lpstr>
      <vt:lpstr>BS</vt:lpstr>
      <vt:lpstr>CF</vt:lpstr>
      <vt:lpstr>Operational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Daniell</dc:creator>
  <cp:keywords/>
  <dc:description/>
  <cp:lastModifiedBy>Megan Daniell</cp:lastModifiedBy>
  <cp:revision/>
  <dcterms:created xsi:type="dcterms:W3CDTF">2011-02-24T07:16:58Z</dcterms:created>
  <dcterms:modified xsi:type="dcterms:W3CDTF">2021-03-22T11:05:25Z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0x010100817CF6074CF0574F9DD702BEA3ABC063</vt:lpwstr>
  </property>
  <property fmtid="{D5CDD505-2E9C-101B-9397-08002B2CF9AE}" pid="3" name="CustomUiType">
    <vt:lpwstr>2</vt:lpwstr>
  </property>
</Properties>
</file>