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tomtominternational.sharepoint.com/teams/Corp/InvestorRelations/Quarterly results/2023/Q4/Press Release/"/>
    </mc:Choice>
  </mc:AlternateContent>
  <xr:revisionPtr revIDLastSave="2" documentId="8_{BD7410FC-E908-40D1-B2C2-426302518833}" xr6:coauthVersionLast="47" xr6:coauthVersionMax="47" xr10:uidLastSave="{9673255F-1320-4606-8328-09FAA61D1C81}"/>
  <bookViews>
    <workbookView xWindow="28680" yWindow="-120" windowWidth="51840" windowHeight="21240" tabRatio="500" xr2:uid="{00000000-000D-0000-FFFF-FFFF00000000}"/>
  </bookViews>
  <sheets>
    <sheet name="Cover" sheetId="1" r:id="rId1"/>
    <sheet name="1. Key figures table" sheetId="2" r:id="rId2"/>
    <sheet name="2. Cons Stat of Income" sheetId="3" r:id="rId3"/>
    <sheet name="3. Cons Balance Sheet" sheetId="4" r:id="rId4"/>
    <sheet name="4. Cons Stat of CF" sheetId="5" r:id="rId5"/>
    <sheet name="5. Operational performance" sheetId="6" r:id="rId6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6" l="1"/>
  <c r="L6" i="6"/>
  <c r="L16" i="6"/>
  <c r="L21" i="6"/>
  <c r="L23" i="6"/>
  <c r="L26" i="6"/>
  <c r="L27" i="6"/>
  <c r="L28" i="6"/>
  <c r="L25" i="6"/>
  <c r="L30" i="6"/>
  <c r="L35" i="6"/>
  <c r="L36" i="6"/>
  <c r="L37" i="6"/>
  <c r="L38" i="6"/>
  <c r="L39" i="6"/>
  <c r="L40" i="6"/>
  <c r="L44" i="6"/>
  <c r="L45" i="6"/>
  <c r="L46" i="6"/>
  <c r="L48" i="6"/>
  <c r="L53" i="6"/>
  <c r="L54" i="6"/>
  <c r="J12" i="6"/>
  <c r="J13" i="6"/>
  <c r="J14" i="6"/>
  <c r="J11" i="6"/>
  <c r="J6" i="6"/>
  <c r="J16" i="6"/>
  <c r="J21" i="6"/>
  <c r="J23" i="6"/>
  <c r="J26" i="6"/>
  <c r="J27" i="6"/>
  <c r="J28" i="6"/>
  <c r="J25" i="6"/>
  <c r="J30" i="6"/>
  <c r="J35" i="6"/>
  <c r="J36" i="6"/>
  <c r="J37" i="6"/>
  <c r="J38" i="6"/>
  <c r="J39" i="6"/>
  <c r="J40" i="6"/>
  <c r="J44" i="6"/>
  <c r="J45" i="6"/>
  <c r="J46" i="6"/>
  <c r="J47" i="6"/>
  <c r="J48" i="6"/>
  <c r="J52" i="6"/>
  <c r="J53" i="6"/>
  <c r="J54" i="6"/>
  <c r="H12" i="6"/>
  <c r="H13" i="6"/>
  <c r="H14" i="6"/>
  <c r="H11" i="6"/>
  <c r="H6" i="6"/>
  <c r="H16" i="6"/>
  <c r="H21" i="6"/>
  <c r="H23" i="6"/>
  <c r="H26" i="6"/>
  <c r="H27" i="6"/>
  <c r="H28" i="6"/>
  <c r="H25" i="6"/>
  <c r="H30" i="6"/>
  <c r="H35" i="6"/>
  <c r="H36" i="6"/>
  <c r="H37" i="6"/>
  <c r="H38" i="6"/>
  <c r="H39" i="6"/>
  <c r="H40" i="6"/>
  <c r="H44" i="6"/>
  <c r="H45" i="6"/>
  <c r="H46" i="6"/>
  <c r="H47" i="6"/>
  <c r="H48" i="6"/>
  <c r="H52" i="6"/>
  <c r="H53" i="6"/>
  <c r="H54" i="6"/>
  <c r="G12" i="6"/>
  <c r="G13" i="6"/>
  <c r="G14" i="6"/>
  <c r="G11" i="6"/>
  <c r="G6" i="6"/>
  <c r="G16" i="6"/>
  <c r="G21" i="6"/>
  <c r="G23" i="6"/>
  <c r="G26" i="6"/>
  <c r="G27" i="6"/>
  <c r="G28" i="6"/>
  <c r="G25" i="6"/>
  <c r="G30" i="6"/>
  <c r="G35" i="6"/>
  <c r="G36" i="6"/>
  <c r="G37" i="6"/>
  <c r="G38" i="6"/>
  <c r="G39" i="6"/>
  <c r="G40" i="6"/>
  <c r="G44" i="6"/>
  <c r="G46" i="6"/>
  <c r="G47" i="6"/>
  <c r="G48" i="6"/>
  <c r="G52" i="6"/>
  <c r="G53" i="6"/>
  <c r="G54" i="6"/>
  <c r="F12" i="6"/>
  <c r="F13" i="6"/>
  <c r="F14" i="6"/>
  <c r="F11" i="6"/>
  <c r="F6" i="6"/>
  <c r="F16" i="6"/>
  <c r="F21" i="6"/>
  <c r="F23" i="6"/>
  <c r="F26" i="6"/>
  <c r="F27" i="6"/>
  <c r="F28" i="6"/>
  <c r="F25" i="6"/>
  <c r="F30" i="6"/>
  <c r="F35" i="6"/>
  <c r="F36" i="6"/>
  <c r="F37" i="6"/>
  <c r="F38" i="6"/>
  <c r="F39" i="6"/>
  <c r="F40" i="6"/>
  <c r="F44" i="6"/>
  <c r="F45" i="6"/>
  <c r="F46" i="6"/>
  <c r="F47" i="6"/>
  <c r="F48" i="6"/>
  <c r="F52" i="6"/>
  <c r="F53" i="6"/>
  <c r="F54" i="6"/>
  <c r="E12" i="6"/>
  <c r="E13" i="6"/>
  <c r="E14" i="6"/>
  <c r="E11" i="6"/>
  <c r="E6" i="6"/>
  <c r="E16" i="6"/>
  <c r="E21" i="6"/>
  <c r="E23" i="6"/>
  <c r="E26" i="6"/>
  <c r="E27" i="6"/>
  <c r="E28" i="6"/>
  <c r="E25" i="6"/>
  <c r="E30" i="6"/>
  <c r="E35" i="6"/>
  <c r="E36" i="6"/>
  <c r="E37" i="6"/>
  <c r="E38" i="6"/>
  <c r="E39" i="6"/>
  <c r="E40" i="6"/>
  <c r="E44" i="6"/>
  <c r="E45" i="6"/>
  <c r="E46" i="6"/>
  <c r="E47" i="6"/>
  <c r="E48" i="6"/>
  <c r="E52" i="6"/>
  <c r="E53" i="6"/>
  <c r="E54" i="6"/>
  <c r="D12" i="6"/>
  <c r="D13" i="6"/>
  <c r="D14" i="6"/>
  <c r="D11" i="6"/>
  <c r="D6" i="6"/>
  <c r="D16" i="6"/>
  <c r="D21" i="6"/>
  <c r="D23" i="6"/>
  <c r="D26" i="6"/>
  <c r="D27" i="6"/>
  <c r="D28" i="6"/>
  <c r="D25" i="6"/>
  <c r="D30" i="6"/>
  <c r="D35" i="6"/>
  <c r="D36" i="6"/>
  <c r="D37" i="6"/>
  <c r="D38" i="6"/>
  <c r="D39" i="6"/>
  <c r="D40" i="6"/>
  <c r="D44" i="6"/>
  <c r="D45" i="6"/>
  <c r="D46" i="6"/>
  <c r="D47" i="6"/>
  <c r="D48" i="6"/>
  <c r="D52" i="6"/>
  <c r="D53" i="6"/>
  <c r="D54" i="6"/>
  <c r="C12" i="6"/>
  <c r="C13" i="6"/>
  <c r="C14" i="6"/>
  <c r="C11" i="6"/>
  <c r="C6" i="6"/>
  <c r="C16" i="6"/>
  <c r="C21" i="6"/>
  <c r="C23" i="6"/>
  <c r="C26" i="6"/>
  <c r="C27" i="6"/>
  <c r="C28" i="6"/>
  <c r="C25" i="6"/>
  <c r="C30" i="6"/>
  <c r="C35" i="6"/>
  <c r="C36" i="6"/>
  <c r="C37" i="6"/>
  <c r="C38" i="6"/>
  <c r="C39" i="6"/>
  <c r="C40" i="6"/>
  <c r="C44" i="6"/>
  <c r="C45" i="6"/>
  <c r="C46" i="6"/>
  <c r="C47" i="6"/>
  <c r="C48" i="6"/>
  <c r="C52" i="6"/>
  <c r="C53" i="6"/>
  <c r="C54" i="6"/>
  <c r="L9" i="6"/>
  <c r="L19" i="6"/>
  <c r="J9" i="6"/>
  <c r="J19" i="6"/>
  <c r="H9" i="6"/>
  <c r="H19" i="6"/>
  <c r="G9" i="6"/>
  <c r="G19" i="6"/>
  <c r="F9" i="6"/>
  <c r="F19" i="6"/>
  <c r="E9" i="6"/>
  <c r="E19" i="6"/>
  <c r="D9" i="6"/>
  <c r="D19" i="6"/>
  <c r="C9" i="6"/>
  <c r="C19" i="6"/>
  <c r="L8" i="6"/>
  <c r="L18" i="6"/>
  <c r="J8" i="6"/>
  <c r="J18" i="6"/>
  <c r="H8" i="6"/>
  <c r="H18" i="6"/>
  <c r="G8" i="6"/>
  <c r="G18" i="6"/>
  <c r="F8" i="6"/>
  <c r="F18" i="6"/>
  <c r="E8" i="6"/>
  <c r="E18" i="6"/>
  <c r="D8" i="6"/>
  <c r="D18" i="6"/>
  <c r="C8" i="6"/>
  <c r="C18" i="6"/>
  <c r="L7" i="6"/>
  <c r="L17" i="6"/>
  <c r="J7" i="6"/>
  <c r="J17" i="6"/>
  <c r="H7" i="6"/>
  <c r="H17" i="6"/>
  <c r="G7" i="6"/>
  <c r="G17" i="6"/>
  <c r="F7" i="6"/>
  <c r="F17" i="6"/>
  <c r="E7" i="6"/>
  <c r="E17" i="6"/>
  <c r="D7" i="6"/>
  <c r="D17" i="6"/>
  <c r="C7" i="6"/>
  <c r="C17" i="6"/>
  <c r="B3" i="3"/>
  <c r="G45" i="2"/>
  <c r="F45" i="2"/>
  <c r="G43" i="2"/>
  <c r="F43" i="2"/>
  <c r="G30" i="2"/>
  <c r="F30" i="2"/>
  <c r="G28" i="2"/>
  <c r="F28" i="2"/>
</calcChain>
</file>

<file path=xl/sharedStrings.xml><?xml version="1.0" encoding="utf-8"?>
<sst xmlns="http://schemas.openxmlformats.org/spreadsheetml/2006/main" count="288" uniqueCount="169">
  <si>
    <t>TOMTOM FINANCIAL DATA PACK Q4 '23</t>
  </si>
  <si>
    <t>Key figures</t>
  </si>
  <si>
    <t>Fourth quarter and full year 2023 results</t>
  </si>
  <si>
    <t>(€ in thousands, unless stated otherwise)</t>
  </si>
  <si>
    <t>Q4 '23</t>
  </si>
  <si>
    <t>Q4 '22</t>
  </si>
  <si>
    <t>y.o.y. change</t>
  </si>
  <si>
    <t>FY '23</t>
  </si>
  <si>
    <t>FY '22</t>
  </si>
  <si>
    <t>Location Technology</t>
  </si>
  <si>
    <t xml:space="preserve">   Automotive</t>
  </si>
  <si>
    <t xml:space="preserve">   Enterprise</t>
  </si>
  <si>
    <t>Consumer</t>
  </si>
  <si>
    <t>Revenue</t>
  </si>
  <si>
    <t>Gross profit</t>
  </si>
  <si>
    <t>Gross margin</t>
  </si>
  <si>
    <t>Operating expenses</t>
  </si>
  <si>
    <t>EBIT</t>
  </si>
  <si>
    <t>EBIT margin</t>
  </si>
  <si>
    <t>Net result</t>
  </si>
  <si>
    <t>Free cash flow (FCF)¹</t>
  </si>
  <si>
    <t>FCF¹ as a % of revenue</t>
  </si>
  <si>
    <t>¹ Free cash flow excludes restructuring payments related to the Maps realignment announced in June 2022</t>
  </si>
  <si>
    <t xml:space="preserve">Automotive </t>
  </si>
  <si>
    <t xml:space="preserve">Enterprise </t>
  </si>
  <si>
    <t>Location Technology revenue</t>
  </si>
  <si>
    <t>Segment EBITDA</t>
  </si>
  <si>
    <t>EBITDA margin (%)</t>
  </si>
  <si>
    <t>Segment EBIT</t>
  </si>
  <si>
    <t>EBIT margin (%)</t>
  </si>
  <si>
    <t>(€ in thousands)</t>
  </si>
  <si>
    <t>Automotive reported revenue</t>
  </si>
  <si>
    <t>Movement of Automotive deferred revenue</t>
  </si>
  <si>
    <t>Operational revenue</t>
  </si>
  <si>
    <t>Consumer revenue</t>
  </si>
  <si>
    <t>Free cash flow reconciliation from operating result to net cash movement</t>
  </si>
  <si>
    <t>Operating result</t>
  </si>
  <si>
    <t>Depreciation and amortization</t>
  </si>
  <si>
    <t>Equity-settled stock compensation expenses</t>
  </si>
  <si>
    <t>Other non-cash items</t>
  </si>
  <si>
    <t>Movements in working capital (excl. deferred revenue)</t>
  </si>
  <si>
    <t>Movements in deferred revenue</t>
  </si>
  <si>
    <t>Interest and tax payments</t>
  </si>
  <si>
    <t>Investments in property, plant and equipment, and intangible assets</t>
  </si>
  <si>
    <t>Free cash flow</t>
  </si>
  <si>
    <t>Lease payments</t>
  </si>
  <si>
    <t>Cash flow from other investing and financing activities</t>
  </si>
  <si>
    <t>Exchange rate differences on cash and fixed-term deposits</t>
  </si>
  <si>
    <t>Net cash movement</t>
  </si>
  <si>
    <t>Deferred revenue</t>
  </si>
  <si>
    <t>Automotive</t>
  </si>
  <si>
    <t>Enterprise</t>
  </si>
  <si>
    <t>Gross deferred revenue</t>
  </si>
  <si>
    <t>Less: Netting adjustment to unbilled revenue</t>
  </si>
  <si>
    <t>Consolidated condensed statement of income</t>
  </si>
  <si>
    <t>Q3 '22</t>
  </si>
  <si>
    <t>Q1 '23</t>
  </si>
  <si>
    <t>Q2 '23</t>
  </si>
  <si>
    <t>Q3 '23</t>
  </si>
  <si>
    <t>Cost of sales</t>
  </si>
  <si>
    <t>Research and development expenses - Geographic data</t>
  </si>
  <si>
    <t>Research and development expenses - Application layer</t>
  </si>
  <si>
    <t>Sales and marketing expenses</t>
  </si>
  <si>
    <t>General and administrative expenses</t>
  </si>
  <si>
    <t>Total operating expenses</t>
  </si>
  <si>
    <t>Operating result (EBIT)</t>
  </si>
  <si>
    <t>Financial result</t>
  </si>
  <si>
    <t>Result before tax</t>
  </si>
  <si>
    <t>Income tax (expense)/gain</t>
  </si>
  <si>
    <r>
      <rPr>
        <b/>
        <sz val="10"/>
        <color rgb="FF000000"/>
        <rFont val="Arial"/>
      </rPr>
      <t>Net result</t>
    </r>
    <r>
      <rPr>
        <b/>
        <vertAlign val="superscript"/>
        <sz val="10"/>
        <color rgb="FF000000"/>
        <rFont val="Arial"/>
      </rPr>
      <t>1</t>
    </r>
  </si>
  <si>
    <r>
      <rPr>
        <vertAlign val="superscript"/>
        <sz val="8"/>
        <color rgb="FF000000"/>
        <rFont val="Arial"/>
      </rPr>
      <t>1</t>
    </r>
    <r>
      <rPr>
        <sz val="8"/>
        <color rgb="FF000000"/>
        <rFont val="Arial"/>
      </rPr>
      <t xml:space="preserve"> Net result is fully attributable to equity holders of the parent.</t>
    </r>
  </si>
  <si>
    <t>Weighted average number of shares (in thousands)</t>
  </si>
  <si>
    <t>Basic</t>
  </si>
  <si>
    <t>Diluted</t>
  </si>
  <si>
    <t>Earnings per share (in €)</t>
  </si>
  <si>
    <r>
      <rPr>
        <sz val="10"/>
        <color rgb="FF000000"/>
        <rFont val="Arial"/>
      </rPr>
      <t>Diluted</t>
    </r>
    <r>
      <rPr>
        <vertAlign val="superscript"/>
        <sz val="10"/>
        <color rgb="FF000000"/>
        <rFont val="Arial"/>
      </rPr>
      <t>2</t>
    </r>
  </si>
  <si>
    <r>
      <rPr>
        <vertAlign val="superscript"/>
        <sz val="8"/>
        <color rgb="FF000000"/>
        <rFont val="Arial"/>
      </rPr>
      <t>2</t>
    </r>
    <r>
      <rPr>
        <sz val="8"/>
        <color rgb="FF000000"/>
        <rFont val="Arial"/>
      </rPr>
      <t xml:space="preserve"> When the net result is a loss, no additional shares from assumed conversion are taken into account as the effect would be anti-dilutive.</t>
    </r>
  </si>
  <si>
    <t>Consolidated condensed balance sheet</t>
  </si>
  <si>
    <t>30-Jun-22</t>
  </si>
  <si>
    <t>30-Sep-22</t>
  </si>
  <si>
    <t>31-Dec-22</t>
  </si>
  <si>
    <t>31-Mar-23</t>
  </si>
  <si>
    <t>30-Jun-23</t>
  </si>
  <si>
    <t>30-Sep-23</t>
  </si>
  <si>
    <t>31-Dec-23</t>
  </si>
  <si>
    <t>Goodwill</t>
  </si>
  <si>
    <t>Other intangible assets</t>
  </si>
  <si>
    <t>Property, plant and equipment</t>
  </si>
  <si>
    <t>Lease assets</t>
  </si>
  <si>
    <t>Other contract-related assets</t>
  </si>
  <si>
    <t>Other investments</t>
  </si>
  <si>
    <t>Deferred tax assets</t>
  </si>
  <si>
    <t>Total non-current assets</t>
  </si>
  <si>
    <t>Inventories</t>
  </si>
  <si>
    <t>Trade receivables</t>
  </si>
  <si>
    <t>Unbilled receivables</t>
  </si>
  <si>
    <t>Other receivables and prepayments</t>
  </si>
  <si>
    <t>Fixed-term deposits</t>
  </si>
  <si>
    <t>Cash and cash equivalents</t>
  </si>
  <si>
    <t>Total current assets</t>
  </si>
  <si>
    <t>Total assets</t>
  </si>
  <si>
    <t>Total equity</t>
  </si>
  <si>
    <t>Lease liabilities</t>
  </si>
  <si>
    <t>Deferred tax liability</t>
  </si>
  <si>
    <t>Provisions</t>
  </si>
  <si>
    <t>Total non-current liabilities</t>
  </si>
  <si>
    <t>Trade payables</t>
  </si>
  <si>
    <t>Other contract-related liabilities</t>
  </si>
  <si>
    <t>Income taxes</t>
  </si>
  <si>
    <t>Accruals and other liabilities</t>
  </si>
  <si>
    <t>Total current liabilities</t>
  </si>
  <si>
    <t>Total equity and liabilities</t>
  </si>
  <si>
    <t>Additional information:</t>
  </si>
  <si>
    <t>Deferred revenue breakdown</t>
  </si>
  <si>
    <t>Net deferred revenue</t>
  </si>
  <si>
    <t>Netting adjustment to unbilled revenue</t>
  </si>
  <si>
    <t>Net cash</t>
  </si>
  <si>
    <t>Cash and cash equivalents at the end of the period</t>
  </si>
  <si>
    <t>Cash placed in fixed term deposits</t>
  </si>
  <si>
    <t>Net cash at the end of the period</t>
  </si>
  <si>
    <t>Consolidated condensed statement of cash flows</t>
  </si>
  <si>
    <t>Foreign exchange adjustments</t>
  </si>
  <si>
    <t>Change in provisions</t>
  </si>
  <si>
    <t>Other non-cash movements</t>
  </si>
  <si>
    <t>Changes in working capital:</t>
  </si>
  <si>
    <t>Change in inventories</t>
  </si>
  <si>
    <t>Change in receivables and prepayments</t>
  </si>
  <si>
    <t>Change in liabilities (excluding provisions)</t>
  </si>
  <si>
    <t>Cash flow from operations</t>
  </si>
  <si>
    <t>Interest received</t>
  </si>
  <si>
    <t>Interest paid</t>
  </si>
  <si>
    <t>Corporate income taxes paid</t>
  </si>
  <si>
    <t>Cash flow from operating activities</t>
  </si>
  <si>
    <t>Investments in intangible assets</t>
  </si>
  <si>
    <t>Investments in property, plant and equipment</t>
  </si>
  <si>
    <t>Proceeds from sale of investments</t>
  </si>
  <si>
    <t>Dividends received</t>
  </si>
  <si>
    <t>Change in fixed-term deposits</t>
  </si>
  <si>
    <t>Cash flow from investing activities</t>
  </si>
  <si>
    <t>Payment of lease liabilities</t>
  </si>
  <si>
    <t>Proceeds on issue of ordinary shares</t>
  </si>
  <si>
    <t>Purchase of treasury shares</t>
  </si>
  <si>
    <t>Cash flow from financing activities</t>
  </si>
  <si>
    <t>Net increase/(decrease) in cash and cash equivalents</t>
  </si>
  <si>
    <t>Cash and cash equivalents at the beginning of period</t>
  </si>
  <si>
    <t>Exchange rate changes on cash balances held in foreign currencies</t>
  </si>
  <si>
    <t>Reconciliation to net cash</t>
  </si>
  <si>
    <t>% of revenue</t>
  </si>
  <si>
    <r>
      <rPr>
        <sz val="10"/>
        <color rgb="FF000000"/>
        <rFont val="Arial"/>
      </rPr>
      <t>Restructuring-related cash flow</t>
    </r>
    <r>
      <rPr>
        <vertAlign val="superscript"/>
        <sz val="10"/>
        <color rgb="FF000000"/>
        <rFont val="Arial"/>
      </rPr>
      <t>1</t>
    </r>
  </si>
  <si>
    <t>Free cash flow excluding restructuring</t>
  </si>
  <si>
    <t>¹ Restructuring-related cash flows are related to the Maps realignment announced in June 2022.</t>
  </si>
  <si>
    <t>Operational performance</t>
  </si>
  <si>
    <t>Total IFRS revenue</t>
  </si>
  <si>
    <t>Movement of deferred revenue</t>
  </si>
  <si>
    <t>Total operational revenue</t>
  </si>
  <si>
    <t>Operational gross profit</t>
  </si>
  <si>
    <t>Total cash spend</t>
  </si>
  <si>
    <t>Operating expenses excluding D&amp;A</t>
  </si>
  <si>
    <t>CAPEX</t>
  </si>
  <si>
    <t>Operational result</t>
  </si>
  <si>
    <t>Reconciliations:</t>
  </si>
  <si>
    <t>Operational result to Free Cash Flow (FCF)</t>
  </si>
  <si>
    <t>Working capital movements</t>
  </si>
  <si>
    <t>Interest and Tax payments</t>
  </si>
  <si>
    <t>Restructuring related cash flow</t>
  </si>
  <si>
    <t>FCF</t>
  </si>
  <si>
    <t>FCF to net cash movement</t>
  </si>
  <si>
    <t>Movement in net cash to movement in cash equivalents</t>
  </si>
  <si>
    <t>Movement in fixed-term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</si>
</sst>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,;&quot;-&quot;#,##0,;#,##0,;_(@_)"/>
    <numFmt numFmtId="165" formatCode="#0%;&quot;-&quot;#0%;&quot;—&quot;\%;_(@_)"/>
    <numFmt numFmtId="166" formatCode="#0%;&quot;-&quot;#0%;#0%;_(@_)"/>
    <numFmt numFmtId="167" formatCode="#,##0%;&quot;-&quot;#,##0%;#,##0%;_(@_)"/>
    <numFmt numFmtId="168" formatCode="d\ mmmm\ yyyy"/>
    <numFmt numFmtId="169" formatCode="#,##0.00;&quot;-&quot;#,##0.00;#,##0.00;_(@_)"/>
  </numFmts>
  <fonts count="21" x14ac:knownFonts="1">
    <font>
      <sz val="1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8"/>
      <color rgb="FF000000"/>
      <name val="Arial"/>
    </font>
    <font>
      <b/>
      <sz val="16"/>
      <color rgb="FF000000"/>
      <name val="Arial"/>
    </font>
    <font>
      <sz val="14"/>
      <color rgb="FF000000"/>
      <name val="Arial"/>
    </font>
    <font>
      <sz val="16"/>
      <color rgb="FF000000"/>
      <name val="Arial"/>
    </font>
    <font>
      <b/>
      <sz val="10"/>
      <color rgb="FF004B7F"/>
      <name val="Arial"/>
    </font>
    <font>
      <b/>
      <sz val="10"/>
      <color rgb="FF000000"/>
      <name val="Arial"/>
    </font>
    <font>
      <i/>
      <sz val="10"/>
      <color rgb="FF000000"/>
      <name val="Arial"/>
    </font>
    <font>
      <sz val="8"/>
      <color rgb="FF000000"/>
      <name val="Arial"/>
    </font>
    <font>
      <sz val="10"/>
      <name val="Arial"/>
    </font>
    <font>
      <b/>
      <sz val="10"/>
      <color rgb="FFB6B6B6"/>
      <name val="Arial"/>
    </font>
    <font>
      <i/>
      <sz val="8"/>
      <color rgb="FF000000"/>
      <name val="Arial"/>
    </font>
    <font>
      <b/>
      <vertAlign val="superscript"/>
      <sz val="10"/>
      <color rgb="FF000000"/>
      <name val="Arial"/>
    </font>
    <font>
      <vertAlign val="superscript"/>
      <sz val="8"/>
      <color rgb="FF000000"/>
      <name val="Arial"/>
    </font>
    <font>
      <vertAlign val="superscript"/>
      <sz val="10"/>
      <color rgb="FF000000"/>
      <name val="Arial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8"/>
      <color rgb="FF000000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EDFF"/>
        <bgColor indexed="64"/>
      </patternFill>
    </fill>
    <fill>
      <patternFill patternType="solid">
        <fgColor rgb="FFCCEEFF"/>
        <bgColor indexed="64"/>
      </patternFill>
    </fill>
    <fill>
      <patternFill patternType="solid">
        <fgColor rgb="FFB2E0FF"/>
        <bgColor indexed="64"/>
      </patternFill>
    </fill>
    <fill>
      <patternFill patternType="solid">
        <fgColor rgb="FFE5F6FF"/>
        <bgColor indexed="64"/>
      </patternFill>
    </fill>
    <fill>
      <patternFill patternType="solid">
        <fgColor rgb="FFF2F2F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00A7FE"/>
      </bottom>
      <diagonal/>
    </border>
    <border>
      <left/>
      <right/>
      <top style="medium">
        <color rgb="FF00A7FE"/>
      </top>
      <bottom style="medium">
        <color rgb="FF00A7FE"/>
      </bottom>
      <diagonal/>
    </border>
    <border>
      <left/>
      <right/>
      <top style="medium">
        <color rgb="FF00A7FE"/>
      </top>
      <bottom/>
      <diagonal/>
    </border>
    <border>
      <left/>
      <right/>
      <top/>
      <bottom style="thin">
        <color rgb="FF00A7FE"/>
      </bottom>
      <diagonal/>
    </border>
    <border>
      <left/>
      <right/>
      <top style="thin">
        <color rgb="FF00A7FE"/>
      </top>
      <bottom style="thin">
        <color rgb="FF00A7FE"/>
      </bottom>
      <diagonal/>
    </border>
    <border>
      <left/>
      <right/>
      <top style="thin">
        <color rgb="FF00A7FE"/>
      </top>
      <bottom/>
      <diagonal/>
    </border>
    <border>
      <left/>
      <right/>
      <top style="thin">
        <color rgb="FF00A7FE"/>
      </top>
      <bottom style="medium">
        <color rgb="FF00A7FE"/>
      </bottom>
      <diagonal/>
    </border>
    <border>
      <left/>
      <right/>
      <top/>
      <bottom style="thin">
        <color rgb="FF00AAFF"/>
      </bottom>
      <diagonal/>
    </border>
    <border>
      <left/>
      <right/>
      <top style="thin">
        <color rgb="FF00AAFF"/>
      </top>
      <bottom/>
      <diagonal/>
    </border>
    <border>
      <left/>
      <right/>
      <top style="medium">
        <color rgb="FF00A7FE"/>
      </top>
      <bottom style="thin">
        <color rgb="FF00A7FE"/>
      </bottom>
      <diagonal/>
    </border>
    <border>
      <left/>
      <right/>
      <top style="thin">
        <color rgb="FF00AAFF"/>
      </top>
      <bottom style="medium">
        <color rgb="FF00A7FE"/>
      </bottom>
      <diagonal/>
    </border>
    <border>
      <left/>
      <right/>
      <top/>
      <bottom style="dashed">
        <color rgb="FF00A7FE"/>
      </bottom>
      <diagonal/>
    </border>
    <border>
      <left/>
      <right/>
      <top style="dashed">
        <color rgb="FF00A7FE"/>
      </top>
      <bottom/>
      <diagonal/>
    </border>
    <border>
      <left/>
      <right/>
      <top style="thin">
        <color rgb="FF00A7FE"/>
      </top>
      <bottom style="medium">
        <color rgb="FF00AAFF"/>
      </bottom>
      <diagonal/>
    </border>
    <border>
      <left/>
      <right/>
      <top style="medium">
        <color rgb="FF00AAFF"/>
      </top>
      <bottom/>
      <diagonal/>
    </border>
    <border>
      <left/>
      <right/>
      <top/>
      <bottom style="thin">
        <color rgb="FF60ADE0"/>
      </bottom>
      <diagonal/>
    </border>
    <border>
      <left/>
      <right/>
      <top style="thin">
        <color rgb="FF60ADE0"/>
      </top>
      <bottom style="medium">
        <color rgb="FF00A7FE"/>
      </bottom>
      <diagonal/>
    </border>
    <border>
      <left/>
      <right/>
      <top style="medium">
        <color rgb="FF00A7FE"/>
      </top>
      <bottom style="medium">
        <color rgb="FF00AAFF"/>
      </bottom>
      <diagonal/>
    </border>
    <border>
      <left/>
      <right/>
      <top style="thin">
        <color rgb="FF60ADE0"/>
      </top>
      <bottom/>
      <diagonal/>
    </border>
    <border>
      <left/>
      <right/>
      <top style="medium">
        <color rgb="FF00A7FE"/>
      </top>
      <bottom style="thin">
        <color rgb="FF60ADE0"/>
      </bottom>
      <diagonal/>
    </border>
    <border>
      <left/>
      <right/>
      <top style="thin">
        <color rgb="FF00AAFF"/>
      </top>
      <bottom style="medium">
        <color rgb="FF00AAFF"/>
      </bottom>
      <diagonal/>
    </border>
  </borders>
  <cellStyleXfs count="6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</cellStyleXfs>
  <cellXfs count="300">
    <xf numFmtId="0" fontId="0" fillId="0" borderId="0" xfId="0"/>
    <xf numFmtId="0" fontId="1" fillId="0" borderId="0" xfId="1">
      <alignment wrapText="1"/>
    </xf>
    <xf numFmtId="0" fontId="1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8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right" vertical="top" wrapText="1"/>
    </xf>
    <xf numFmtId="0" fontId="8" fillId="4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wrapText="1"/>
    </xf>
    <xf numFmtId="164" fontId="1" fillId="3" borderId="3" xfId="0" applyNumberFormat="1" applyFont="1" applyFill="1" applyBorder="1" applyAlignment="1">
      <alignment horizontal="right" wrapText="1"/>
    </xf>
    <xf numFmtId="164" fontId="1" fillId="2" borderId="3" xfId="0" applyNumberFormat="1" applyFont="1" applyFill="1" applyBorder="1" applyAlignment="1">
      <alignment horizontal="right" wrapText="1"/>
    </xf>
    <xf numFmtId="165" fontId="1" fillId="2" borderId="3" xfId="0" applyNumberFormat="1" applyFont="1" applyFill="1" applyBorder="1" applyAlignment="1">
      <alignment horizontal="right" wrapText="1"/>
    </xf>
    <xf numFmtId="164" fontId="1" fillId="4" borderId="3" xfId="0" applyNumberFormat="1" applyFont="1" applyFill="1" applyBorder="1" applyAlignment="1">
      <alignment horizontal="right" wrapText="1"/>
    </xf>
    <xf numFmtId="166" fontId="1" fillId="2" borderId="3" xfId="0" applyNumberFormat="1" applyFont="1" applyFill="1" applyBorder="1" applyAlignment="1">
      <alignment horizontal="right" wrapText="1"/>
    </xf>
    <xf numFmtId="164" fontId="1" fillId="3" borderId="0" xfId="0" applyNumberFormat="1" applyFont="1" applyFill="1" applyAlignment="1">
      <alignment horizontal="right" wrapText="1"/>
    </xf>
    <xf numFmtId="164" fontId="1" fillId="2" borderId="0" xfId="0" applyNumberFormat="1" applyFont="1" applyFill="1" applyAlignment="1">
      <alignment horizontal="right" wrapText="1"/>
    </xf>
    <xf numFmtId="166" fontId="1" fillId="2" borderId="0" xfId="0" applyNumberFormat="1" applyFont="1" applyFill="1" applyAlignment="1">
      <alignment horizontal="right" wrapText="1"/>
    </xf>
    <xf numFmtId="164" fontId="1" fillId="4" borderId="0" xfId="0" applyNumberFormat="1" applyFont="1" applyFill="1" applyAlignment="1">
      <alignment horizontal="right" wrapText="1"/>
    </xf>
    <xf numFmtId="0" fontId="1" fillId="2" borderId="4" xfId="0" applyFont="1" applyFill="1" applyBorder="1" applyAlignment="1">
      <alignment wrapText="1"/>
    </xf>
    <xf numFmtId="164" fontId="1" fillId="3" borderId="4" xfId="0" applyNumberFormat="1" applyFont="1" applyFill="1" applyBorder="1" applyAlignment="1">
      <alignment horizontal="right" wrapText="1"/>
    </xf>
    <xf numFmtId="164" fontId="1" fillId="2" borderId="4" xfId="0" applyNumberFormat="1" applyFont="1" applyFill="1" applyBorder="1" applyAlignment="1">
      <alignment horizontal="right" wrapText="1"/>
    </xf>
    <xf numFmtId="166" fontId="1" fillId="2" borderId="4" xfId="0" applyNumberFormat="1" applyFont="1" applyFill="1" applyBorder="1" applyAlignment="1">
      <alignment horizontal="right" wrapText="1"/>
    </xf>
    <xf numFmtId="164" fontId="1" fillId="4" borderId="4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wrapText="1"/>
    </xf>
    <xf numFmtId="164" fontId="8" fillId="3" borderId="5" xfId="0" applyNumberFormat="1" applyFont="1" applyFill="1" applyBorder="1" applyAlignment="1">
      <alignment horizontal="right" wrapText="1"/>
    </xf>
    <xf numFmtId="164" fontId="8" fillId="2" borderId="5" xfId="0" applyNumberFormat="1" applyFont="1" applyFill="1" applyBorder="1" applyAlignment="1">
      <alignment horizontal="right" wrapText="1"/>
    </xf>
    <xf numFmtId="166" fontId="8" fillId="2" borderId="5" xfId="0" applyNumberFormat="1" applyFont="1" applyFill="1" applyBorder="1" applyAlignment="1">
      <alignment horizontal="right" wrapText="1"/>
    </xf>
    <xf numFmtId="164" fontId="8" fillId="4" borderId="5" xfId="0" applyNumberFormat="1" applyFont="1" applyFill="1" applyBorder="1" applyAlignment="1">
      <alignment horizontal="right" wrapText="1"/>
    </xf>
    <xf numFmtId="0" fontId="8" fillId="2" borderId="6" xfId="0" applyFont="1" applyFill="1" applyBorder="1" applyAlignment="1">
      <alignment wrapText="1"/>
    </xf>
    <xf numFmtId="164" fontId="8" fillId="3" borderId="6" xfId="0" applyNumberFormat="1" applyFont="1" applyFill="1" applyBorder="1" applyAlignment="1">
      <alignment horizontal="right" wrapText="1"/>
    </xf>
    <xf numFmtId="164" fontId="8" fillId="2" borderId="6" xfId="0" applyNumberFormat="1" applyFont="1" applyFill="1" applyBorder="1" applyAlignment="1">
      <alignment horizontal="right" wrapText="1"/>
    </xf>
    <xf numFmtId="165" fontId="8" fillId="2" borderId="6" xfId="0" applyNumberFormat="1" applyFont="1" applyFill="1" applyBorder="1" applyAlignment="1">
      <alignment horizontal="right" wrapText="1"/>
    </xf>
    <xf numFmtId="164" fontId="8" fillId="4" borderId="6" xfId="0" applyNumberFormat="1" applyFont="1" applyFill="1" applyBorder="1" applyAlignment="1">
      <alignment horizontal="right" wrapText="1"/>
    </xf>
    <xf numFmtId="166" fontId="8" fillId="2" borderId="6" xfId="0" applyNumberFormat="1" applyFont="1" applyFill="1" applyBorder="1" applyAlignment="1">
      <alignment horizontal="right" wrapText="1"/>
    </xf>
    <xf numFmtId="0" fontId="9" fillId="2" borderId="0" xfId="0" applyFont="1" applyFill="1" applyAlignment="1">
      <alignment wrapText="1"/>
    </xf>
    <xf numFmtId="166" fontId="9" fillId="3" borderId="0" xfId="0" applyNumberFormat="1" applyFont="1" applyFill="1" applyAlignment="1">
      <alignment horizontal="right" wrapText="1"/>
    </xf>
    <xf numFmtId="166" fontId="9" fillId="2" borderId="0" xfId="0" applyNumberFormat="1" applyFont="1" applyFill="1" applyAlignment="1">
      <alignment horizontal="right" wrapText="1"/>
    </xf>
    <xf numFmtId="166" fontId="9" fillId="4" borderId="0" xfId="0" applyNumberFormat="1" applyFont="1" applyFill="1" applyAlignment="1">
      <alignment horizontal="right" wrapText="1"/>
    </xf>
    <xf numFmtId="165" fontId="1" fillId="2" borderId="4" xfId="0" applyNumberFormat="1" applyFont="1" applyFill="1" applyBorder="1" applyAlignment="1">
      <alignment horizontal="right" wrapText="1"/>
    </xf>
    <xf numFmtId="0" fontId="9" fillId="2" borderId="4" xfId="0" applyFont="1" applyFill="1" applyBorder="1" applyAlignment="1">
      <alignment wrapText="1"/>
    </xf>
    <xf numFmtId="165" fontId="1" fillId="4" borderId="4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166" fontId="9" fillId="4" borderId="1" xfId="0" applyNumberFormat="1" applyFont="1" applyFill="1" applyBorder="1" applyAlignment="1">
      <alignment horizontal="right" wrapText="1"/>
    </xf>
    <xf numFmtId="166" fontId="9" fillId="2" borderId="1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wrapText="1"/>
    </xf>
    <xf numFmtId="164" fontId="8" fillId="3" borderId="7" xfId="0" applyNumberFormat="1" applyFont="1" applyFill="1" applyBorder="1" applyAlignment="1">
      <alignment horizontal="right" wrapText="1"/>
    </xf>
    <xf numFmtId="164" fontId="8" fillId="2" borderId="7" xfId="0" applyNumberFormat="1" applyFont="1" applyFill="1" applyBorder="1" applyAlignment="1">
      <alignment horizontal="right" wrapText="1"/>
    </xf>
    <xf numFmtId="166" fontId="8" fillId="2" borderId="7" xfId="0" applyNumberFormat="1" applyFont="1" applyFill="1" applyBorder="1" applyAlignment="1">
      <alignment horizontal="right" wrapText="1"/>
    </xf>
    <xf numFmtId="164" fontId="8" fillId="4" borderId="7" xfId="0" applyNumberFormat="1" applyFont="1" applyFill="1" applyBorder="1" applyAlignment="1">
      <alignment horizontal="right" wrapText="1"/>
    </xf>
    <xf numFmtId="165" fontId="8" fillId="2" borderId="7" xfId="0" applyNumberFormat="1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left" wrapText="1"/>
    </xf>
    <xf numFmtId="166" fontId="1" fillId="4" borderId="4" xfId="0" applyNumberFormat="1" applyFont="1" applyFill="1" applyBorder="1" applyAlignment="1">
      <alignment horizontal="right" wrapText="1"/>
    </xf>
    <xf numFmtId="0" fontId="1" fillId="2" borderId="9" xfId="0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right" wrapText="1"/>
    </xf>
    <xf numFmtId="166" fontId="1" fillId="2" borderId="6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166" fontId="1" fillId="4" borderId="1" xfId="0" applyNumberFormat="1" applyFont="1" applyFill="1" applyBorder="1" applyAlignment="1">
      <alignment horizontal="right" wrapText="1"/>
    </xf>
    <xf numFmtId="166" fontId="1" fillId="2" borderId="1" xfId="0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wrapText="1"/>
    </xf>
    <xf numFmtId="164" fontId="8" fillId="4" borderId="2" xfId="0" applyNumberFormat="1" applyFont="1" applyFill="1" applyBorder="1" applyAlignment="1">
      <alignment horizontal="right" wrapText="1"/>
    </xf>
    <xf numFmtId="164" fontId="8" fillId="2" borderId="2" xfId="0" applyNumberFormat="1" applyFont="1" applyFill="1" applyBorder="1" applyAlignment="1">
      <alignment horizontal="right" wrapText="1"/>
    </xf>
    <xf numFmtId="167" fontId="8" fillId="2" borderId="2" xfId="0" applyNumberFormat="1" applyFont="1" applyFill="1" applyBorder="1" applyAlignment="1">
      <alignment horizontal="right" wrapText="1"/>
    </xf>
    <xf numFmtId="167" fontId="1" fillId="2" borderId="6" xfId="0" applyNumberFormat="1" applyFont="1" applyFill="1" applyBorder="1" applyAlignment="1">
      <alignment horizontal="right" wrapText="1"/>
    </xf>
    <xf numFmtId="168" fontId="8" fillId="3" borderId="2" xfId="0" applyNumberFormat="1" applyFont="1" applyFill="1" applyBorder="1" applyAlignment="1">
      <alignment horizontal="right" vertical="top" wrapText="1"/>
    </xf>
    <xf numFmtId="168" fontId="8" fillId="2" borderId="2" xfId="0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wrapText="1"/>
    </xf>
    <xf numFmtId="164" fontId="1" fillId="2" borderId="10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wrapText="1"/>
    </xf>
    <xf numFmtId="164" fontId="1" fillId="3" borderId="6" xfId="0" applyNumberFormat="1" applyFont="1" applyFill="1" applyBorder="1" applyAlignment="1">
      <alignment wrapText="1"/>
    </xf>
    <xf numFmtId="164" fontId="1" fillId="3" borderId="0" xfId="0" applyNumberFormat="1" applyFont="1" applyFill="1" applyAlignment="1">
      <alignment wrapText="1"/>
    </xf>
    <xf numFmtId="164" fontId="1" fillId="3" borderId="4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0" borderId="8" xfId="0" applyFont="1" applyBorder="1" applyAlignment="1">
      <alignment wrapText="1"/>
    </xf>
    <xf numFmtId="164" fontId="1" fillId="3" borderId="8" xfId="0" applyNumberFormat="1" applyFont="1" applyFill="1" applyBorder="1" applyAlignment="1">
      <alignment wrapText="1"/>
    </xf>
    <xf numFmtId="164" fontId="1" fillId="2" borderId="8" xfId="0" applyNumberFormat="1" applyFont="1" applyFill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164" fontId="8" fillId="3" borderId="11" xfId="0" applyNumberFormat="1" applyFont="1" applyFill="1" applyBorder="1" applyAlignment="1">
      <alignment horizontal="right" wrapText="1"/>
    </xf>
    <xf numFmtId="164" fontId="8" fillId="2" borderId="11" xfId="0" applyNumberFormat="1" applyFont="1" applyFill="1" applyBorder="1" applyAlignment="1">
      <alignment horizontal="right" wrapText="1"/>
    </xf>
    <xf numFmtId="0" fontId="11" fillId="0" borderId="4" xfId="0" applyFont="1" applyBorder="1" applyAlignment="1">
      <alignment vertical="center" wrapText="1"/>
    </xf>
    <xf numFmtId="164" fontId="11" fillId="0" borderId="4" xfId="0" applyNumberFormat="1" applyFont="1" applyBorder="1" applyAlignment="1">
      <alignment vertical="center" wrapText="1"/>
    </xf>
    <xf numFmtId="0" fontId="8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9" fillId="2" borderId="0" xfId="0" applyFont="1" applyFill="1" applyAlignment="1">
      <alignment horizontal="right" wrapText="1"/>
    </xf>
    <xf numFmtId="0" fontId="8" fillId="2" borderId="6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10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top" wrapText="1"/>
    </xf>
    <xf numFmtId="0" fontId="1" fillId="0" borderId="6" xfId="0" applyFont="1" applyBorder="1" applyAlignment="1">
      <alignment horizontal="right" wrapText="1"/>
    </xf>
    <xf numFmtId="0" fontId="1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right" vertical="top" wrapText="1"/>
    </xf>
    <xf numFmtId="168" fontId="8" fillId="2" borderId="1" xfId="0" applyNumberFormat="1" applyFont="1" applyFill="1" applyBorder="1" applyAlignment="1">
      <alignment horizontal="right" vertical="top" wrapText="1"/>
    </xf>
    <xf numFmtId="0" fontId="11" fillId="0" borderId="3" xfId="0" applyFont="1" applyBorder="1" applyAlignment="1">
      <alignment wrapText="1"/>
    </xf>
    <xf numFmtId="0" fontId="1" fillId="3" borderId="3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vertical="top" wrapText="1"/>
    </xf>
    <xf numFmtId="0" fontId="8" fillId="0" borderId="3" xfId="0" applyFont="1" applyBorder="1" applyAlignment="1">
      <alignment horizontal="right" vertical="top" wrapText="1"/>
    </xf>
    <xf numFmtId="0" fontId="8" fillId="5" borderId="2" xfId="0" applyFont="1" applyFill="1" applyBorder="1" applyAlignment="1">
      <alignment horizontal="right" vertical="top" wrapText="1"/>
    </xf>
    <xf numFmtId="0" fontId="8" fillId="6" borderId="2" xfId="0" applyFont="1" applyFill="1" applyBorder="1" applyAlignment="1">
      <alignment horizontal="right" vertical="top" wrapText="1"/>
    </xf>
    <xf numFmtId="0" fontId="8" fillId="7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wrapText="1" indent="2"/>
    </xf>
    <xf numFmtId="164" fontId="1" fillId="5" borderId="3" xfId="0" applyNumberFormat="1" applyFont="1" applyFill="1" applyBorder="1" applyAlignment="1">
      <alignment horizontal="right" wrapText="1"/>
    </xf>
    <xf numFmtId="164" fontId="1" fillId="6" borderId="3" xfId="0" applyNumberFormat="1" applyFont="1" applyFill="1" applyBorder="1" applyAlignment="1">
      <alignment horizontal="right" wrapText="1"/>
    </xf>
    <xf numFmtId="164" fontId="1" fillId="7" borderId="3" xfId="0" applyNumberFormat="1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left" wrapText="1" indent="2"/>
    </xf>
    <xf numFmtId="164" fontId="1" fillId="2" borderId="12" xfId="0" applyNumberFormat="1" applyFont="1" applyFill="1" applyBorder="1" applyAlignment="1">
      <alignment horizontal="right" wrapText="1"/>
    </xf>
    <xf numFmtId="164" fontId="1" fillId="5" borderId="12" xfId="0" applyNumberFormat="1" applyFont="1" applyFill="1" applyBorder="1" applyAlignment="1">
      <alignment horizontal="right" wrapText="1"/>
    </xf>
    <xf numFmtId="164" fontId="1" fillId="6" borderId="12" xfId="0" applyNumberFormat="1" applyFont="1" applyFill="1" applyBorder="1" applyAlignment="1">
      <alignment horizontal="right" wrapText="1"/>
    </xf>
    <xf numFmtId="164" fontId="1" fillId="7" borderId="12" xfId="0" applyNumberFormat="1" applyFont="1" applyFill="1" applyBorder="1" applyAlignment="1">
      <alignment horizontal="right" wrapText="1"/>
    </xf>
    <xf numFmtId="0" fontId="8" fillId="2" borderId="13" xfId="0" applyFont="1" applyFill="1" applyBorder="1" applyAlignment="1">
      <alignment wrapText="1"/>
    </xf>
    <xf numFmtId="164" fontId="8" fillId="2" borderId="13" xfId="0" applyNumberFormat="1" applyFont="1" applyFill="1" applyBorder="1" applyAlignment="1">
      <alignment horizontal="right" wrapText="1"/>
    </xf>
    <xf numFmtId="164" fontId="8" fillId="5" borderId="13" xfId="0" applyNumberFormat="1" applyFont="1" applyFill="1" applyBorder="1" applyAlignment="1">
      <alignment horizontal="right" wrapText="1"/>
    </xf>
    <xf numFmtId="164" fontId="8" fillId="6" borderId="13" xfId="0" applyNumberFormat="1" applyFont="1" applyFill="1" applyBorder="1" applyAlignment="1">
      <alignment horizontal="right" wrapText="1"/>
    </xf>
    <xf numFmtId="164" fontId="8" fillId="7" borderId="13" xfId="0" applyNumberFormat="1" applyFont="1" applyFill="1" applyBorder="1" applyAlignment="1">
      <alignment horizontal="right" wrapText="1"/>
    </xf>
    <xf numFmtId="164" fontId="1" fillId="5" borderId="4" xfId="0" applyNumberFormat="1" applyFont="1" applyFill="1" applyBorder="1" applyAlignment="1">
      <alignment horizontal="right" wrapText="1"/>
    </xf>
    <xf numFmtId="164" fontId="1" fillId="6" borderId="4" xfId="0" applyNumberFormat="1" applyFont="1" applyFill="1" applyBorder="1" applyAlignment="1">
      <alignment horizontal="right" wrapText="1"/>
    </xf>
    <xf numFmtId="164" fontId="1" fillId="7" borderId="4" xfId="0" applyNumberFormat="1" applyFont="1" applyFill="1" applyBorder="1" applyAlignment="1">
      <alignment horizontal="right" wrapText="1"/>
    </xf>
    <xf numFmtId="164" fontId="8" fillId="5" borderId="6" xfId="0" applyNumberFormat="1" applyFont="1" applyFill="1" applyBorder="1" applyAlignment="1">
      <alignment horizontal="right" wrapText="1"/>
    </xf>
    <xf numFmtId="164" fontId="8" fillId="6" borderId="6" xfId="0" applyNumberFormat="1" applyFont="1" applyFill="1" applyBorder="1" applyAlignment="1">
      <alignment horizontal="right" wrapText="1"/>
    </xf>
    <xf numFmtId="164" fontId="8" fillId="7" borderId="6" xfId="0" applyNumberFormat="1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left" wrapText="1"/>
    </xf>
    <xf numFmtId="166" fontId="9" fillId="2" borderId="4" xfId="0" applyNumberFormat="1" applyFont="1" applyFill="1" applyBorder="1" applyAlignment="1">
      <alignment horizontal="right" wrapText="1"/>
    </xf>
    <xf numFmtId="165" fontId="9" fillId="5" borderId="4" xfId="0" applyNumberFormat="1" applyFont="1" applyFill="1" applyBorder="1" applyAlignment="1">
      <alignment horizontal="right" wrapText="1"/>
    </xf>
    <xf numFmtId="165" fontId="9" fillId="6" borderId="4" xfId="0" applyNumberFormat="1" applyFont="1" applyFill="1" applyBorder="1" applyAlignment="1">
      <alignment horizontal="right" wrapText="1"/>
    </xf>
    <xf numFmtId="165" fontId="9" fillId="7" borderId="4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left" wrapText="1"/>
    </xf>
    <xf numFmtId="164" fontId="1" fillId="5" borderId="0" xfId="0" applyNumberFormat="1" applyFont="1" applyFill="1" applyAlignment="1">
      <alignment horizontal="right" wrapText="1"/>
    </xf>
    <xf numFmtId="164" fontId="1" fillId="6" borderId="0" xfId="0" applyNumberFormat="1" applyFont="1" applyFill="1" applyAlignment="1">
      <alignment horizontal="right" wrapText="1"/>
    </xf>
    <xf numFmtId="164" fontId="1" fillId="7" borderId="0" xfId="0" applyNumberFormat="1" applyFont="1" applyFill="1" applyAlignment="1">
      <alignment horizontal="right" wrapText="1"/>
    </xf>
    <xf numFmtId="164" fontId="8" fillId="2" borderId="0" xfId="0" applyNumberFormat="1" applyFont="1" applyFill="1" applyAlignment="1">
      <alignment horizontal="right" wrapText="1"/>
    </xf>
    <xf numFmtId="164" fontId="8" fillId="5" borderId="0" xfId="0" applyNumberFormat="1" applyFont="1" applyFill="1" applyAlignment="1">
      <alignment horizontal="right" wrapText="1"/>
    </xf>
    <xf numFmtId="164" fontId="8" fillId="6" borderId="0" xfId="0" applyNumberFormat="1" applyFont="1" applyFill="1" applyAlignment="1">
      <alignment horizontal="right" wrapText="1"/>
    </xf>
    <xf numFmtId="164" fontId="8" fillId="7" borderId="0" xfId="0" applyNumberFormat="1" applyFont="1" applyFill="1" applyAlignment="1">
      <alignment horizontal="right" wrapText="1"/>
    </xf>
    <xf numFmtId="0" fontId="9" fillId="2" borderId="0" xfId="0" applyFont="1" applyFill="1" applyAlignment="1">
      <alignment horizontal="left" wrapText="1"/>
    </xf>
    <xf numFmtId="165" fontId="9" fillId="5" borderId="0" xfId="0" applyNumberFormat="1" applyFont="1" applyFill="1" applyAlignment="1">
      <alignment horizontal="right" wrapText="1"/>
    </xf>
    <xf numFmtId="165" fontId="9" fillId="6" borderId="0" xfId="0" applyNumberFormat="1" applyFont="1" applyFill="1" applyAlignment="1">
      <alignment horizontal="right" wrapText="1"/>
    </xf>
    <xf numFmtId="165" fontId="9" fillId="7" borderId="0" xfId="0" applyNumberFormat="1" applyFont="1" applyFill="1" applyAlignment="1">
      <alignment horizontal="right" wrapText="1"/>
    </xf>
    <xf numFmtId="0" fontId="8" fillId="2" borderId="14" xfId="0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8" fillId="5" borderId="14" xfId="0" applyNumberFormat="1" applyFont="1" applyFill="1" applyBorder="1" applyAlignment="1">
      <alignment horizontal="right" wrapText="1"/>
    </xf>
    <xf numFmtId="164" fontId="8" fillId="6" borderId="14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164" fontId="8" fillId="7" borderId="14" xfId="0" applyNumberFormat="1" applyFont="1" applyFill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1" fillId="5" borderId="1" xfId="0" applyNumberFormat="1" applyFont="1" applyFill="1" applyBorder="1" applyAlignment="1">
      <alignment horizontal="right" wrapText="1"/>
    </xf>
    <xf numFmtId="164" fontId="1" fillId="6" borderId="1" xfId="0" applyNumberFormat="1" applyFont="1" applyFill="1" applyBorder="1" applyAlignment="1">
      <alignment horizontal="right" wrapText="1"/>
    </xf>
    <xf numFmtId="164" fontId="1" fillId="7" borderId="1" xfId="0" applyNumberFormat="1" applyFont="1" applyFill="1" applyBorder="1" applyAlignment="1">
      <alignment horizontal="right" wrapText="1"/>
    </xf>
    <xf numFmtId="169" fontId="1" fillId="0" borderId="3" xfId="0" applyNumberFormat="1" applyFont="1" applyBorder="1" applyAlignment="1">
      <alignment horizontal="right" wrapText="1"/>
    </xf>
    <xf numFmtId="169" fontId="1" fillId="5" borderId="3" xfId="0" applyNumberFormat="1" applyFont="1" applyFill="1" applyBorder="1" applyAlignment="1">
      <alignment horizontal="right" wrapText="1"/>
    </xf>
    <xf numFmtId="169" fontId="1" fillId="6" borderId="3" xfId="0" applyNumberFormat="1" applyFont="1" applyFill="1" applyBorder="1" applyAlignment="1">
      <alignment horizontal="right" wrapText="1"/>
    </xf>
    <xf numFmtId="169" fontId="1" fillId="7" borderId="3" xfId="0" applyNumberFormat="1" applyFont="1" applyFill="1" applyBorder="1" applyAlignment="1">
      <alignment horizontal="right" wrapText="1"/>
    </xf>
    <xf numFmtId="169" fontId="1" fillId="0" borderId="1" xfId="0" applyNumberFormat="1" applyFont="1" applyBorder="1" applyAlignment="1">
      <alignment horizontal="right" wrapText="1"/>
    </xf>
    <xf numFmtId="169" fontId="1" fillId="5" borderId="1" xfId="0" applyNumberFormat="1" applyFont="1" applyFill="1" applyBorder="1" applyAlignment="1">
      <alignment horizontal="right" wrapText="1"/>
    </xf>
    <xf numFmtId="169" fontId="1" fillId="6" borderId="1" xfId="0" applyNumberFormat="1" applyFont="1" applyFill="1" applyBorder="1" applyAlignment="1">
      <alignment horizontal="right" wrapText="1"/>
    </xf>
    <xf numFmtId="169" fontId="1" fillId="7" borderId="1" xfId="0" applyNumberFormat="1" applyFont="1" applyFill="1" applyBorder="1" applyAlignment="1">
      <alignment horizontal="right" wrapText="1"/>
    </xf>
    <xf numFmtId="0" fontId="8" fillId="2" borderId="6" xfId="0" applyFont="1" applyFill="1" applyBorder="1" applyAlignment="1">
      <alignment horizontal="left" wrapText="1"/>
    </xf>
    <xf numFmtId="0" fontId="1" fillId="5" borderId="6" xfId="0" applyFont="1" applyFill="1" applyBorder="1" applyAlignment="1">
      <alignment horizontal="right" wrapText="1"/>
    </xf>
    <xf numFmtId="0" fontId="1" fillId="6" borderId="6" xfId="0" applyFont="1" applyFill="1" applyBorder="1" applyAlignment="1">
      <alignment horizontal="right" wrapText="1"/>
    </xf>
    <xf numFmtId="0" fontId="1" fillId="7" borderId="6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left" wrapText="1" indent="1"/>
    </xf>
    <xf numFmtId="0" fontId="1" fillId="5" borderId="4" xfId="0" applyFont="1" applyFill="1" applyBorder="1" applyAlignment="1">
      <alignment horizontal="right" wrapText="1"/>
    </xf>
    <xf numFmtId="0" fontId="1" fillId="6" borderId="4" xfId="0" applyFont="1" applyFill="1" applyBorder="1" applyAlignment="1">
      <alignment horizontal="right" wrapText="1"/>
    </xf>
    <xf numFmtId="0" fontId="1" fillId="7" borderId="4" xfId="0" applyFont="1" applyFill="1" applyBorder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5" borderId="0" xfId="0" applyFont="1" applyFill="1" applyAlignment="1">
      <alignment horizontal="right" wrapText="1"/>
    </xf>
    <xf numFmtId="0" fontId="1" fillId="6" borderId="0" xfId="0" applyFont="1" applyFill="1" applyAlignment="1">
      <alignment horizontal="right" wrapText="1"/>
    </xf>
    <xf numFmtId="0" fontId="1" fillId="7" borderId="0" xfId="0" applyFont="1" applyFill="1" applyAlignment="1">
      <alignment horizontal="right" wrapText="1"/>
    </xf>
    <xf numFmtId="0" fontId="8" fillId="2" borderId="0" xfId="0" applyFont="1" applyFill="1" applyAlignment="1">
      <alignment horizontal="left" wrapText="1"/>
    </xf>
    <xf numFmtId="0" fontId="1" fillId="0" borderId="15" xfId="0" applyFont="1" applyBorder="1" applyAlignment="1">
      <alignment wrapText="1"/>
    </xf>
    <xf numFmtId="0" fontId="7" fillId="2" borderId="0" xfId="0" applyFont="1" applyFill="1" applyAlignment="1">
      <alignment horizontal="left" wrapText="1"/>
    </xf>
    <xf numFmtId="0" fontId="1" fillId="2" borderId="2" xfId="0" applyFont="1" applyFill="1" applyBorder="1" applyAlignment="1">
      <alignment wrapText="1"/>
    </xf>
    <xf numFmtId="168" fontId="8" fillId="5" borderId="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164" fontId="8" fillId="5" borderId="7" xfId="0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right" wrapText="1"/>
    </xf>
    <xf numFmtId="0" fontId="8" fillId="0" borderId="0" xfId="0" applyFont="1" applyAlignment="1">
      <alignment horizontal="left" wrapText="1"/>
    </xf>
    <xf numFmtId="0" fontId="1" fillId="2" borderId="16" xfId="0" applyFont="1" applyFill="1" applyBorder="1" applyAlignment="1">
      <alignment horizontal="right" wrapText="1"/>
    </xf>
    <xf numFmtId="0" fontId="8" fillId="0" borderId="17" xfId="0" applyFont="1" applyBorder="1" applyAlignment="1">
      <alignment wrapText="1"/>
    </xf>
    <xf numFmtId="164" fontId="8" fillId="2" borderId="17" xfId="0" applyNumberFormat="1" applyFont="1" applyFill="1" applyBorder="1" applyAlignment="1">
      <alignment horizontal="right" wrapText="1"/>
    </xf>
    <xf numFmtId="164" fontId="8" fillId="5" borderId="17" xfId="0" applyNumberFormat="1" applyFont="1" applyFill="1" applyBorder="1" applyAlignment="1">
      <alignment horizontal="right" wrapText="1"/>
    </xf>
    <xf numFmtId="0" fontId="12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4" xfId="0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164" fontId="1" fillId="5" borderId="4" xfId="0" applyNumberFormat="1" applyFont="1" applyFill="1" applyBorder="1" applyAlignment="1">
      <alignment horizontal="right" vertical="top" wrapText="1"/>
    </xf>
    <xf numFmtId="0" fontId="8" fillId="0" borderId="7" xfId="0" applyFont="1" applyBorder="1" applyAlignment="1">
      <alignment wrapText="1"/>
    </xf>
    <xf numFmtId="164" fontId="8" fillId="0" borderId="7" xfId="0" applyNumberFormat="1" applyFont="1" applyBorder="1" applyAlignment="1">
      <alignment wrapText="1"/>
    </xf>
    <xf numFmtId="164" fontId="8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0" fontId="8" fillId="0" borderId="3" xfId="0" applyFont="1" applyBorder="1" applyAlignment="1">
      <alignment horizontal="left" wrapText="1"/>
    </xf>
    <xf numFmtId="0" fontId="8" fillId="5" borderId="3" xfId="0" applyFont="1" applyFill="1" applyBorder="1" applyAlignment="1">
      <alignment horizontal="right" wrapText="1"/>
    </xf>
    <xf numFmtId="0" fontId="1" fillId="5" borderId="16" xfId="0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right" wrapText="1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right" wrapText="1"/>
    </xf>
    <xf numFmtId="0" fontId="1" fillId="0" borderId="18" xfId="0" applyFont="1" applyBorder="1" applyAlignment="1">
      <alignment vertical="top" wrapText="1"/>
    </xf>
    <xf numFmtId="0" fontId="8" fillId="2" borderId="18" xfId="0" applyFont="1" applyFill="1" applyBorder="1" applyAlignment="1">
      <alignment horizontal="right" vertical="top" wrapText="1"/>
    </xf>
    <xf numFmtId="0" fontId="8" fillId="5" borderId="18" xfId="0" applyFont="1" applyFill="1" applyBorder="1" applyAlignment="1">
      <alignment horizontal="right" vertical="top" wrapText="1"/>
    </xf>
    <xf numFmtId="0" fontId="8" fillId="6" borderId="18" xfId="0" applyFont="1" applyFill="1" applyBorder="1" applyAlignment="1">
      <alignment horizontal="right" vertical="top" wrapText="1"/>
    </xf>
    <xf numFmtId="0" fontId="8" fillId="7" borderId="18" xfId="0" applyFont="1" applyFill="1" applyBorder="1" applyAlignment="1">
      <alignment horizontal="right" vertical="top" wrapText="1"/>
    </xf>
    <xf numFmtId="0" fontId="1" fillId="0" borderId="15" xfId="0" applyFont="1" applyBorder="1" applyAlignment="1">
      <alignment horizontal="lef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5" borderId="15" xfId="0" applyNumberFormat="1" applyFont="1" applyFill="1" applyBorder="1" applyAlignment="1">
      <alignment horizontal="right" wrapText="1"/>
    </xf>
    <xf numFmtId="164" fontId="1" fillId="6" borderId="15" xfId="0" applyNumberFormat="1" applyFont="1" applyFill="1" applyBorder="1" applyAlignment="1">
      <alignment horizontal="right" wrapText="1"/>
    </xf>
    <xf numFmtId="164" fontId="1" fillId="7" borderId="15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wrapText="1" indent="2"/>
    </xf>
    <xf numFmtId="0" fontId="1" fillId="0" borderId="4" xfId="0" applyFont="1" applyBorder="1" applyAlignment="1">
      <alignment horizontal="left" wrapText="1" indent="2"/>
    </xf>
    <xf numFmtId="164" fontId="8" fillId="6" borderId="7" xfId="0" applyNumberFormat="1" applyFont="1" applyFill="1" applyBorder="1" applyAlignment="1">
      <alignment horizontal="right" wrapText="1"/>
    </xf>
    <xf numFmtId="164" fontId="8" fillId="7" borderId="7" xfId="0" applyNumberFormat="1" applyFont="1" applyFill="1" applyBorder="1" applyAlignment="1">
      <alignment horizontal="right" wrapText="1"/>
    </xf>
    <xf numFmtId="0" fontId="8" fillId="0" borderId="19" xfId="0" applyFont="1" applyBorder="1" applyAlignment="1">
      <alignment wrapText="1"/>
    </xf>
    <xf numFmtId="164" fontId="8" fillId="2" borderId="19" xfId="0" applyNumberFormat="1" applyFont="1" applyFill="1" applyBorder="1" applyAlignment="1">
      <alignment horizontal="right" wrapText="1"/>
    </xf>
    <xf numFmtId="164" fontId="8" fillId="5" borderId="19" xfId="0" applyNumberFormat="1" applyFont="1" applyFill="1" applyBorder="1" applyAlignment="1">
      <alignment horizontal="right" wrapText="1"/>
    </xf>
    <xf numFmtId="164" fontId="8" fillId="6" borderId="19" xfId="0" applyNumberFormat="1" applyFont="1" applyFill="1" applyBorder="1" applyAlignment="1">
      <alignment horizontal="right" wrapText="1"/>
    </xf>
    <xf numFmtId="164" fontId="8" fillId="7" borderId="19" xfId="0" applyNumberFormat="1" applyFont="1" applyFill="1" applyBorder="1" applyAlignment="1">
      <alignment horizontal="right" wrapText="1"/>
    </xf>
    <xf numFmtId="164" fontId="1" fillId="5" borderId="0" xfId="0" applyNumberFormat="1" applyFont="1" applyFill="1" applyAlignment="1">
      <alignment wrapText="1"/>
    </xf>
    <xf numFmtId="164" fontId="1" fillId="6" borderId="7" xfId="0" applyNumberFormat="1" applyFont="1" applyFill="1" applyBorder="1" applyAlignment="1">
      <alignment horizontal="right" wrapText="1"/>
    </xf>
    <xf numFmtId="164" fontId="1" fillId="7" borderId="7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64" fontId="8" fillId="0" borderId="3" xfId="0" applyNumberFormat="1" applyFont="1" applyBorder="1" applyAlignment="1">
      <alignment wrapText="1"/>
    </xf>
    <xf numFmtId="164" fontId="8" fillId="2" borderId="3" xfId="0" applyNumberFormat="1" applyFont="1" applyFill="1" applyBorder="1" applyAlignment="1">
      <alignment horizontal="right" wrapText="1"/>
    </xf>
    <xf numFmtId="164" fontId="8" fillId="5" borderId="3" xfId="0" applyNumberFormat="1" applyFont="1" applyFill="1" applyBorder="1" applyAlignment="1">
      <alignment horizontal="right" wrapText="1"/>
    </xf>
    <xf numFmtId="166" fontId="9" fillId="2" borderId="0" xfId="0" applyNumberFormat="1" applyFont="1" applyFill="1" applyAlignment="1">
      <alignment wrapText="1"/>
    </xf>
    <xf numFmtId="166" fontId="9" fillId="5" borderId="0" xfId="0" applyNumberFormat="1" applyFont="1" applyFill="1" applyAlignment="1">
      <alignment wrapText="1"/>
    </xf>
    <xf numFmtId="166" fontId="9" fillId="6" borderId="0" xfId="0" applyNumberFormat="1" applyFont="1" applyFill="1" applyAlignment="1">
      <alignment wrapText="1"/>
    </xf>
    <xf numFmtId="166" fontId="9" fillId="7" borderId="0" xfId="0" applyNumberFormat="1" applyFont="1" applyFill="1" applyAlignment="1">
      <alignment wrapText="1"/>
    </xf>
    <xf numFmtId="164" fontId="8" fillId="2" borderId="4" xfId="0" applyNumberFormat="1" applyFont="1" applyFill="1" applyBorder="1" applyAlignment="1">
      <alignment horizontal="right" wrapText="1"/>
    </xf>
    <xf numFmtId="164" fontId="8" fillId="5" borderId="4" xfId="0" applyNumberFormat="1" applyFont="1" applyFill="1" applyBorder="1" applyAlignment="1">
      <alignment horizontal="right" wrapText="1"/>
    </xf>
    <xf numFmtId="164" fontId="8" fillId="6" borderId="4" xfId="0" applyNumberFormat="1" applyFont="1" applyFill="1" applyBorder="1" applyAlignment="1">
      <alignment horizontal="right" wrapText="1"/>
    </xf>
    <xf numFmtId="164" fontId="8" fillId="7" borderId="4" xfId="0" applyNumberFormat="1" applyFont="1" applyFill="1" applyBorder="1" applyAlignment="1">
      <alignment horizontal="right" wrapText="1"/>
    </xf>
    <xf numFmtId="166" fontId="9" fillId="2" borderId="1" xfId="0" applyNumberFormat="1" applyFont="1" applyFill="1" applyBorder="1" applyAlignment="1">
      <alignment wrapText="1"/>
    </xf>
    <xf numFmtId="166" fontId="9" fillId="5" borderId="1" xfId="0" applyNumberFormat="1" applyFont="1" applyFill="1" applyBorder="1" applyAlignment="1">
      <alignment wrapText="1"/>
    </xf>
    <xf numFmtId="166" fontId="9" fillId="6" borderId="1" xfId="0" applyNumberFormat="1" applyFont="1" applyFill="1" applyBorder="1" applyAlignment="1">
      <alignment wrapText="1"/>
    </xf>
    <xf numFmtId="166" fontId="9" fillId="7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horizontal="left" wrapText="1" indent="1"/>
    </xf>
    <xf numFmtId="0" fontId="1" fillId="6" borderId="3" xfId="0" applyFont="1" applyFill="1" applyBorder="1" applyAlignment="1">
      <alignment horizontal="right" wrapText="1"/>
    </xf>
    <xf numFmtId="0" fontId="1" fillId="7" borderId="3" xfId="0" applyFont="1" applyFill="1" applyBorder="1" applyAlignment="1">
      <alignment horizontal="right" wrapText="1"/>
    </xf>
    <xf numFmtId="0" fontId="1" fillId="0" borderId="20" xfId="0" applyFont="1" applyBorder="1" applyAlignment="1">
      <alignment horizontal="left" wrapText="1"/>
    </xf>
    <xf numFmtId="0" fontId="1" fillId="0" borderId="20" xfId="0" applyFont="1" applyBorder="1" applyAlignment="1">
      <alignment horizontal="right" wrapText="1"/>
    </xf>
    <xf numFmtId="0" fontId="1" fillId="2" borderId="20" xfId="0" applyFont="1" applyFill="1" applyBorder="1" applyAlignment="1">
      <alignment vertical="top" wrapText="1"/>
    </xf>
    <xf numFmtId="0" fontId="8" fillId="5" borderId="20" xfId="0" applyFont="1" applyFill="1" applyBorder="1" applyAlignment="1">
      <alignment horizontal="right" wrapText="1"/>
    </xf>
    <xf numFmtId="0" fontId="1" fillId="6" borderId="20" xfId="0" applyFont="1" applyFill="1" applyBorder="1" applyAlignment="1">
      <alignment horizontal="right" wrapText="1"/>
    </xf>
    <xf numFmtId="0" fontId="1" fillId="7" borderId="20" xfId="0" applyFont="1" applyFill="1" applyBorder="1" applyAlignment="1">
      <alignment horizontal="right" wrapText="1"/>
    </xf>
    <xf numFmtId="0" fontId="8" fillId="2" borderId="0" xfId="0" applyFont="1" applyFill="1" applyAlignment="1">
      <alignment vertical="top" wrapText="1"/>
    </xf>
    <xf numFmtId="0" fontId="1" fillId="0" borderId="2" xfId="0" applyFont="1" applyBorder="1" applyAlignment="1">
      <alignment wrapText="1"/>
    </xf>
    <xf numFmtId="164" fontId="8" fillId="6" borderId="3" xfId="0" applyNumberFormat="1" applyFont="1" applyFill="1" applyBorder="1" applyAlignment="1">
      <alignment horizontal="right" wrapText="1"/>
    </xf>
    <xf numFmtId="164" fontId="8" fillId="7" borderId="3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Alignment="1">
      <alignment wrapText="1"/>
    </xf>
    <xf numFmtId="164" fontId="8" fillId="2" borderId="6" xfId="0" applyNumberFormat="1" applyFont="1" applyFill="1" applyBorder="1" applyAlignment="1">
      <alignment wrapText="1"/>
    </xf>
    <xf numFmtId="164" fontId="8" fillId="6" borderId="9" xfId="0" applyNumberFormat="1" applyFont="1" applyFill="1" applyBorder="1" applyAlignment="1">
      <alignment horizontal="right" wrapText="1"/>
    </xf>
    <xf numFmtId="164" fontId="8" fillId="7" borderId="9" xfId="0" applyNumberFormat="1" applyFont="1" applyFill="1" applyBorder="1" applyAlignment="1">
      <alignment horizontal="right" wrapText="1"/>
    </xf>
    <xf numFmtId="164" fontId="1" fillId="6" borderId="9" xfId="0" applyNumberFormat="1" applyFont="1" applyFill="1" applyBorder="1" applyAlignment="1">
      <alignment horizontal="right" wrapText="1"/>
    </xf>
    <xf numFmtId="164" fontId="1" fillId="7" borderId="9" xfId="0" applyNumberFormat="1" applyFont="1" applyFill="1" applyBorder="1" applyAlignment="1">
      <alignment horizontal="right" wrapText="1"/>
    </xf>
    <xf numFmtId="0" fontId="1" fillId="6" borderId="8" xfId="0" applyFont="1" applyFill="1" applyBorder="1" applyAlignment="1">
      <alignment horizontal="right" wrapText="1"/>
    </xf>
    <xf numFmtId="0" fontId="1" fillId="7" borderId="8" xfId="0" applyFont="1" applyFill="1" applyBorder="1" applyAlignment="1">
      <alignment horizontal="right" wrapText="1"/>
    </xf>
    <xf numFmtId="164" fontId="8" fillId="2" borderId="7" xfId="0" applyNumberFormat="1" applyFont="1" applyFill="1" applyBorder="1" applyAlignment="1">
      <alignment wrapText="1"/>
    </xf>
    <xf numFmtId="164" fontId="8" fillId="6" borderId="21" xfId="0" applyNumberFormat="1" applyFont="1" applyFill="1" applyBorder="1" applyAlignment="1">
      <alignment horizontal="right" wrapText="1"/>
    </xf>
    <xf numFmtId="164" fontId="8" fillId="7" borderId="21" xfId="0" applyNumberFormat="1" applyFont="1" applyFill="1" applyBorder="1" applyAlignment="1">
      <alignment horizontal="right" wrapText="1"/>
    </xf>
    <xf numFmtId="164" fontId="1" fillId="2" borderId="3" xfId="0" applyNumberFormat="1" applyFont="1" applyFill="1" applyBorder="1" applyAlignment="1">
      <alignment wrapText="1"/>
    </xf>
    <xf numFmtId="164" fontId="1" fillId="2" borderId="4" xfId="0" applyNumberFormat="1" applyFont="1" applyFill="1" applyBorder="1" applyAlignment="1">
      <alignment wrapText="1"/>
    </xf>
    <xf numFmtId="164" fontId="1" fillId="6" borderId="8" xfId="0" applyNumberFormat="1" applyFont="1" applyFill="1" applyBorder="1" applyAlignment="1">
      <alignment horizontal="right" wrapText="1"/>
    </xf>
    <xf numFmtId="164" fontId="1" fillId="7" borderId="8" xfId="0" applyNumberFormat="1" applyFont="1" applyFill="1" applyBorder="1" applyAlignment="1">
      <alignment horizontal="right" wrapText="1"/>
    </xf>
    <xf numFmtId="164" fontId="1" fillId="6" borderId="21" xfId="0" applyNumberFormat="1" applyFont="1" applyFill="1" applyBorder="1" applyAlignment="1">
      <alignment horizontal="right" wrapText="1"/>
    </xf>
    <xf numFmtId="164" fontId="1" fillId="7" borderId="21" xfId="0" applyNumberFormat="1" applyFont="1" applyFill="1" applyBorder="1" applyAlignment="1">
      <alignment horizontal="right" wrapText="1"/>
    </xf>
    <xf numFmtId="0" fontId="13" fillId="0" borderId="3" xfId="0" applyFont="1" applyBorder="1" applyAlignment="1">
      <alignment wrapText="1"/>
    </xf>
    <xf numFmtId="164" fontId="8" fillId="5" borderId="7" xfId="0" applyNumberFormat="1" applyFont="1" applyFill="1" applyBorder="1" applyAlignment="1">
      <alignment wrapText="1"/>
    </xf>
    <xf numFmtId="0" fontId="8" fillId="2" borderId="0" xfId="0" applyFont="1" applyFill="1" applyAlignment="1">
      <alignment horizontal="right" wrapText="1"/>
    </xf>
    <xf numFmtId="0" fontId="8" fillId="5" borderId="4" xfId="0" applyFont="1" applyFill="1" applyBorder="1" applyAlignment="1">
      <alignment horizontal="right" wrapText="1"/>
    </xf>
    <xf numFmtId="0" fontId="17" fillId="2" borderId="0" xfId="0" applyFont="1" applyFill="1" applyAlignment="1">
      <alignment wrapText="1"/>
    </xf>
    <xf numFmtId="0" fontId="18" fillId="2" borderId="0" xfId="0" applyFont="1" applyFill="1" applyAlignment="1">
      <alignment horizontal="left" wrapText="1"/>
    </xf>
    <xf numFmtId="164" fontId="17" fillId="5" borderId="3" xfId="0" applyNumberFormat="1" applyFont="1" applyFill="1" applyBorder="1" applyAlignment="1">
      <alignment horizontal="right" wrapText="1"/>
    </xf>
    <xf numFmtId="164" fontId="17" fillId="5" borderId="4" xfId="0" applyNumberFormat="1" applyFont="1" applyFill="1" applyBorder="1" applyAlignment="1">
      <alignment horizontal="right" wrapText="1"/>
    </xf>
    <xf numFmtId="164" fontId="1" fillId="3" borderId="10" xfId="0" applyNumberFormat="1" applyFont="1" applyFill="1" applyBorder="1" applyAlignment="1">
      <alignment horizontal="right" wrapText="1"/>
    </xf>
    <xf numFmtId="0" fontId="19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left" wrapText="1"/>
    </xf>
    <xf numFmtId="0" fontId="10" fillId="2" borderId="15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20" fillId="0" borderId="3" xfId="0" applyFont="1" applyBorder="1" applyAlignment="1">
      <alignment wrapText="1"/>
    </xf>
  </cellXfs>
  <cellStyles count="6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342900</xdr:rowOff>
    </xdr:from>
    <xdr:to>
      <xdr:col>7</xdr:col>
      <xdr:colOff>628650</xdr:colOff>
      <xdr:row>10</xdr:row>
      <xdr:rowOff>342900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BD2791F-5104-4AF8-94FB-3AD043968E4C}"/>
            </a:ext>
          </a:extLst>
        </xdr:cNvPr>
        <xdr:cNvCxnSpPr/>
      </xdr:nvCxnSpPr>
      <xdr:spPr>
        <a:xfrm>
          <a:off x="681990" y="2354580"/>
          <a:ext cx="4320540" cy="0"/>
        </a:xfrm>
        <a:prstGeom prst="line">
          <a:avLst/>
        </a:prstGeom>
        <a:ln>
          <a:solidFill>
            <a:srgbClr val="DF1B12"/>
          </a:solidFill>
        </a:ln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527685</xdr:colOff>
      <xdr:row>11</xdr:row>
      <xdr:rowOff>72625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6BE075-8927-484E-B964-3B2F12418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11680"/>
          <a:ext cx="527685" cy="438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showGridLines="0" tabSelected="1" showRuler="0" workbookViewId="0"/>
  </sheetViews>
  <sheetFormatPr defaultColWidth="13.28515625" defaultRowHeight="12.75" x14ac:dyDescent="0.2"/>
  <cols>
    <col min="1" max="7" width="9.140625" customWidth="1"/>
    <col min="8" max="17" width="9.5703125" customWidth="1"/>
  </cols>
  <sheetData>
    <row r="1" spans="1:17" ht="14.1" customHeight="1" x14ac:dyDescent="0.2"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7" ht="14.1" customHeight="1" x14ac:dyDescent="0.2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7" ht="29.1" customHeight="1" x14ac:dyDescent="0.2">
      <c r="A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</row>
    <row r="4" spans="1:17" ht="19.149999999999999" customHeight="1" x14ac:dyDescent="0.25">
      <c r="A4" s="289"/>
      <c r="B4" s="290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</row>
    <row r="5" spans="1:17" ht="14.1" customHeight="1" x14ac:dyDescent="0.2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</row>
    <row r="6" spans="1:17" ht="14.1" customHeight="1" x14ac:dyDescent="0.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</row>
    <row r="7" spans="1:17" ht="14.1" customHeight="1" x14ac:dyDescent="0.2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</row>
    <row r="8" spans="1:17" ht="14.1" customHeight="1" x14ac:dyDescent="0.2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</row>
    <row r="9" spans="1:17" ht="14.1" customHeight="1" x14ac:dyDescent="0.2">
      <c r="A9" s="28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</row>
    <row r="10" spans="1:17" ht="14.1" customHeight="1" x14ac:dyDescent="0.2">
      <c r="A10" s="289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</row>
    <row r="11" spans="1:17" ht="29.1" customHeight="1" x14ac:dyDescent="0.2">
      <c r="A11" s="289"/>
      <c r="B11" s="294" t="s">
        <v>0</v>
      </c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89"/>
      <c r="O11" s="289"/>
      <c r="P11" s="289"/>
      <c r="Q11" s="289"/>
    </row>
    <row r="12" spans="1:17" ht="14.1" customHeight="1" x14ac:dyDescent="0.2">
      <c r="A12" s="289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89"/>
      <c r="O12" s="289"/>
      <c r="P12" s="289"/>
      <c r="Q12" s="289"/>
    </row>
    <row r="13" spans="1:17" ht="14.1" customHeight="1" x14ac:dyDescent="0.2">
      <c r="A13" s="289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89"/>
      <c r="O13" s="289"/>
      <c r="P13" s="289"/>
      <c r="Q13" s="289"/>
    </row>
    <row r="14" spans="1:17" ht="14.1" customHeight="1" x14ac:dyDescent="0.2">
      <c r="A14" s="289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89"/>
      <c r="O14" s="289"/>
      <c r="P14" s="289"/>
      <c r="Q14" s="289"/>
    </row>
    <row r="15" spans="1:17" ht="14.1" customHeight="1" x14ac:dyDescent="0.2">
      <c r="A15" s="289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89"/>
      <c r="O15" s="289"/>
      <c r="P15" s="289"/>
      <c r="Q15" s="289"/>
    </row>
    <row r="16" spans="1:17" ht="14.1" customHeight="1" x14ac:dyDescent="0.2">
      <c r="A16" s="289"/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89"/>
      <c r="O16" s="289"/>
      <c r="P16" s="289"/>
      <c r="Q16" s="289"/>
    </row>
    <row r="17" spans="1:17" ht="14.1" customHeight="1" x14ac:dyDescent="0.2">
      <c r="A17" s="289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</row>
    <row r="18" spans="1:17" ht="14.1" customHeight="1" x14ac:dyDescent="0.2">
      <c r="A18" s="289"/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</row>
    <row r="19" spans="1:17" ht="14.1" customHeight="1" x14ac:dyDescent="0.2">
      <c r="A19" s="289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</row>
    <row r="20" spans="1:17" ht="14.1" customHeight="1" x14ac:dyDescent="0.2">
      <c r="A20" s="289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</row>
    <row r="21" spans="1:17" ht="14.1" customHeight="1" x14ac:dyDescent="0.2">
      <c r="A21" s="289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</row>
    <row r="22" spans="1:17" ht="14.1" customHeight="1" x14ac:dyDescent="0.2">
      <c r="A22" s="289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</row>
    <row r="23" spans="1:17" ht="14.1" customHeight="1" x14ac:dyDescent="0.2">
      <c r="A23" s="289"/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</row>
    <row r="24" spans="1:17" ht="14.1" customHeight="1" x14ac:dyDescent="0.2">
      <c r="A24" s="289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</row>
  </sheetData>
  <mergeCells count="1">
    <mergeCell ref="B11:M16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6"/>
  <sheetViews>
    <sheetView showGridLines="0" showRuler="0" workbookViewId="0"/>
  </sheetViews>
  <sheetFormatPr defaultColWidth="13.28515625" defaultRowHeight="12.75" x14ac:dyDescent="0.2"/>
  <cols>
    <col min="2" max="2" width="76.85546875" customWidth="1"/>
    <col min="3" max="8" width="17.85546875" customWidth="1"/>
    <col min="9" max="11" width="9.5703125" customWidth="1"/>
  </cols>
  <sheetData>
    <row r="1" spans="1:11" ht="1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3.25" customHeight="1" x14ac:dyDescent="0.3">
      <c r="A2" s="2"/>
      <c r="B2" s="3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6.7" customHeight="1" x14ac:dyDescent="0.2">
      <c r="A3" s="2"/>
      <c r="B3" s="4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">
      <c r="A4" s="2"/>
      <c r="B4" s="86"/>
      <c r="C4" s="2"/>
      <c r="D4" s="2"/>
      <c r="E4" s="2"/>
      <c r="F4" s="2"/>
      <c r="G4" s="2"/>
      <c r="H4" s="2"/>
      <c r="I4" s="2"/>
      <c r="J4" s="2"/>
      <c r="K4" s="2"/>
    </row>
    <row r="5" spans="1:11" ht="16.7" customHeight="1" x14ac:dyDescent="0.2">
      <c r="A5" s="2"/>
      <c r="B5" s="5" t="s">
        <v>1</v>
      </c>
      <c r="C5" s="87"/>
      <c r="D5" s="87"/>
      <c r="E5" s="87"/>
      <c r="H5" s="87"/>
      <c r="I5" s="2"/>
      <c r="J5" s="2"/>
      <c r="K5" s="2"/>
    </row>
    <row r="6" spans="1:11" ht="16.7" customHeight="1" x14ac:dyDescent="0.2">
      <c r="A6" s="2"/>
      <c r="B6" s="6" t="s">
        <v>3</v>
      </c>
      <c r="C6" s="7" t="s">
        <v>4</v>
      </c>
      <c r="D6" s="8" t="s">
        <v>5</v>
      </c>
      <c r="E6" s="8" t="s">
        <v>6</v>
      </c>
      <c r="F6" s="9" t="s">
        <v>7</v>
      </c>
      <c r="G6" s="8" t="s">
        <v>8</v>
      </c>
      <c r="H6" s="8" t="s">
        <v>6</v>
      </c>
      <c r="I6" s="2"/>
      <c r="J6" s="2"/>
      <c r="K6" s="2"/>
    </row>
    <row r="7" spans="1:11" ht="16.7" customHeight="1" x14ac:dyDescent="0.2">
      <c r="A7" s="2"/>
      <c r="B7" s="10" t="s">
        <v>9</v>
      </c>
      <c r="C7" s="11">
        <v>125209000</v>
      </c>
      <c r="D7" s="12">
        <v>117564000</v>
      </c>
      <c r="E7" s="13">
        <v>6.5028410057500596E-2</v>
      </c>
      <c r="F7" s="14">
        <v>490664000</v>
      </c>
      <c r="G7" s="12">
        <v>436402000</v>
      </c>
      <c r="H7" s="15">
        <v>0.124339485153597</v>
      </c>
      <c r="I7" s="2"/>
      <c r="J7" s="2"/>
      <c r="K7" s="2"/>
    </row>
    <row r="8" spans="1:11" ht="16.7" customHeight="1" x14ac:dyDescent="0.2">
      <c r="A8" s="36"/>
      <c r="B8" s="2" t="s">
        <v>10</v>
      </c>
      <c r="C8" s="16">
        <v>87806000</v>
      </c>
      <c r="D8" s="17">
        <v>77070000</v>
      </c>
      <c r="E8" s="18">
        <v>0.139301933307383</v>
      </c>
      <c r="F8" s="19">
        <v>342300000</v>
      </c>
      <c r="G8" s="17">
        <v>259978000</v>
      </c>
      <c r="H8" s="18">
        <v>0.316649870373647</v>
      </c>
      <c r="I8" s="36"/>
      <c r="J8" s="36"/>
      <c r="K8" s="2"/>
    </row>
    <row r="9" spans="1:11" ht="16.7" customHeight="1" x14ac:dyDescent="0.2">
      <c r="A9" s="36"/>
      <c r="B9" s="2" t="s">
        <v>11</v>
      </c>
      <c r="C9" s="16">
        <v>37403000</v>
      </c>
      <c r="D9" s="17">
        <v>40494000</v>
      </c>
      <c r="E9" s="18">
        <v>-7.6332296142638395E-2</v>
      </c>
      <c r="F9" s="19">
        <v>148364000</v>
      </c>
      <c r="G9" s="17">
        <v>176424000</v>
      </c>
      <c r="H9" s="18">
        <v>-0.15904865551172201</v>
      </c>
      <c r="I9" s="36"/>
      <c r="J9" s="36"/>
      <c r="K9" s="2"/>
    </row>
    <row r="10" spans="1:11" ht="16.7" customHeight="1" x14ac:dyDescent="0.2">
      <c r="A10" s="36"/>
      <c r="B10" s="20" t="s">
        <v>12</v>
      </c>
      <c r="C10" s="21">
        <v>18170000</v>
      </c>
      <c r="D10" s="22">
        <v>21449000</v>
      </c>
      <c r="E10" s="23">
        <v>-0.152874259872255</v>
      </c>
      <c r="F10" s="24">
        <v>94096000</v>
      </c>
      <c r="G10" s="22">
        <v>99941000</v>
      </c>
      <c r="H10" s="23">
        <v>-5.8484505858456499E-2</v>
      </c>
      <c r="I10" s="36"/>
      <c r="J10" s="36"/>
      <c r="K10" s="2"/>
    </row>
    <row r="11" spans="1:11" ht="16.7" customHeight="1" x14ac:dyDescent="0.2">
      <c r="A11" s="2"/>
      <c r="B11" s="25" t="s">
        <v>13</v>
      </c>
      <c r="C11" s="26">
        <v>143379000</v>
      </c>
      <c r="D11" s="27">
        <v>139013000</v>
      </c>
      <c r="E11" s="28">
        <v>3.1407134584535298E-2</v>
      </c>
      <c r="F11" s="29">
        <v>584760000</v>
      </c>
      <c r="G11" s="27">
        <v>536343000</v>
      </c>
      <c r="H11" s="28">
        <v>9.0272456245350505E-2</v>
      </c>
      <c r="I11" s="2"/>
      <c r="J11" s="2"/>
      <c r="K11" s="2"/>
    </row>
    <row r="12" spans="1:11" ht="16.7" customHeight="1" x14ac:dyDescent="0.2">
      <c r="A12" s="2"/>
      <c r="B12" s="30" t="s">
        <v>14</v>
      </c>
      <c r="C12" s="31">
        <v>126868000</v>
      </c>
      <c r="D12" s="32">
        <v>120913000</v>
      </c>
      <c r="E12" s="33">
        <v>4.9250287396723297E-2</v>
      </c>
      <c r="F12" s="34">
        <v>495768000</v>
      </c>
      <c r="G12" s="32">
        <v>449724000</v>
      </c>
      <c r="H12" s="35">
        <v>0.10238279478079899</v>
      </c>
      <c r="I12" s="2"/>
      <c r="J12" s="2"/>
      <c r="K12" s="2"/>
    </row>
    <row r="13" spans="1:11" ht="16.7" customHeight="1" x14ac:dyDescent="0.2">
      <c r="A13" s="36"/>
      <c r="B13" s="36" t="s">
        <v>15</v>
      </c>
      <c r="C13" s="37">
        <v>0.88484366608778098</v>
      </c>
      <c r="D13" s="38">
        <v>0.869796349981656</v>
      </c>
      <c r="E13" s="88"/>
      <c r="F13" s="39">
        <v>0.84781448799507497</v>
      </c>
      <c r="G13" s="38">
        <v>0.83850073553677396</v>
      </c>
      <c r="H13" s="88"/>
      <c r="I13" s="36"/>
      <c r="J13" s="36"/>
      <c r="K13" s="2"/>
    </row>
    <row r="14" spans="1:11" ht="16.7" customHeight="1" x14ac:dyDescent="0.2">
      <c r="A14" s="86"/>
      <c r="B14" s="20" t="s">
        <v>16</v>
      </c>
      <c r="C14" s="21">
        <v>137228000</v>
      </c>
      <c r="D14" s="22">
        <v>125442000</v>
      </c>
      <c r="E14" s="40">
        <v>9.3955772388833098E-2</v>
      </c>
      <c r="F14" s="24">
        <v>515776000</v>
      </c>
      <c r="G14" s="22">
        <v>547337000</v>
      </c>
      <c r="H14" s="23">
        <v>-5.7662829298951099E-2</v>
      </c>
      <c r="I14" s="86"/>
      <c r="J14" s="86"/>
      <c r="K14" s="86"/>
    </row>
    <row r="15" spans="1:11" ht="16.7" customHeight="1" x14ac:dyDescent="0.2">
      <c r="A15" s="2"/>
      <c r="B15" s="30" t="s">
        <v>17</v>
      </c>
      <c r="C15" s="34">
        <v>-10360000</v>
      </c>
      <c r="D15" s="32">
        <v>-4529000</v>
      </c>
      <c r="E15" s="89"/>
      <c r="F15" s="34">
        <v>-20008000</v>
      </c>
      <c r="G15" s="32">
        <v>-97613000</v>
      </c>
      <c r="H15" s="89"/>
      <c r="I15" s="2"/>
      <c r="J15" s="2"/>
      <c r="K15" s="2"/>
    </row>
    <row r="16" spans="1:11" ht="16.7" customHeight="1" x14ac:dyDescent="0.2">
      <c r="A16" s="2"/>
      <c r="B16" s="41" t="s">
        <v>18</v>
      </c>
      <c r="C16" s="42">
        <v>-7.2256048654266006E-2</v>
      </c>
      <c r="D16" s="40">
        <v>-3.2579686791882799E-2</v>
      </c>
      <c r="E16" s="90"/>
      <c r="F16" s="42">
        <v>-3.42157466310965E-2</v>
      </c>
      <c r="G16" s="40">
        <v>-0.18199734125363801</v>
      </c>
      <c r="H16" s="90"/>
      <c r="I16" s="2"/>
      <c r="J16" s="2"/>
      <c r="K16" s="2"/>
    </row>
    <row r="17" spans="1:11" ht="16.7" customHeight="1" x14ac:dyDescent="0.2">
      <c r="A17" s="2"/>
      <c r="B17" s="25" t="s">
        <v>19</v>
      </c>
      <c r="C17" s="29">
        <v>-11636000</v>
      </c>
      <c r="D17" s="27">
        <v>-8785000</v>
      </c>
      <c r="E17" s="91"/>
      <c r="F17" s="29">
        <v>-21008000</v>
      </c>
      <c r="G17" s="27">
        <v>-102735000</v>
      </c>
      <c r="H17" s="91"/>
      <c r="I17" s="2"/>
      <c r="J17" s="2"/>
      <c r="K17" s="2"/>
    </row>
    <row r="18" spans="1:11" ht="16.7" customHeight="1" x14ac:dyDescent="0.2">
      <c r="A18" s="2"/>
      <c r="B18" s="30" t="s">
        <v>20</v>
      </c>
      <c r="C18" s="34">
        <v>5481000</v>
      </c>
      <c r="D18" s="32">
        <v>-14585095</v>
      </c>
      <c r="E18" s="89"/>
      <c r="F18" s="34">
        <v>32016000</v>
      </c>
      <c r="G18" s="32">
        <v>-29186000</v>
      </c>
      <c r="H18" s="89"/>
      <c r="I18" s="2"/>
      <c r="J18" s="2"/>
      <c r="K18" s="2"/>
    </row>
    <row r="19" spans="1:11" ht="16.7" customHeight="1" x14ac:dyDescent="0.2">
      <c r="A19" s="36"/>
      <c r="B19" s="43" t="s">
        <v>21</v>
      </c>
      <c r="C19" s="44">
        <v>3.82273554704664E-2</v>
      </c>
      <c r="D19" s="45">
        <v>-0.104918928445541</v>
      </c>
      <c r="E19" s="92"/>
      <c r="F19" s="44">
        <v>5.4750666940283202E-2</v>
      </c>
      <c r="G19" s="45">
        <v>-5.44166699295041E-2</v>
      </c>
      <c r="H19" s="92"/>
      <c r="I19" s="36"/>
      <c r="J19" s="36"/>
      <c r="K19" s="2"/>
    </row>
    <row r="20" spans="1:11" ht="27.4" customHeight="1" x14ac:dyDescent="0.2">
      <c r="A20" s="2"/>
      <c r="B20" s="46" t="s">
        <v>22</v>
      </c>
      <c r="C20" s="93"/>
      <c r="D20" s="93"/>
      <c r="E20" s="93"/>
      <c r="F20" s="93"/>
      <c r="G20" s="93"/>
      <c r="H20" s="93"/>
      <c r="I20" s="2"/>
      <c r="J20" s="2"/>
      <c r="K20" s="2"/>
    </row>
    <row r="21" spans="1:11" ht="16.7" customHeight="1" x14ac:dyDescent="0.2">
      <c r="A21" s="2"/>
      <c r="B21" s="86"/>
      <c r="C21" s="2"/>
      <c r="D21" s="2"/>
      <c r="E21" s="2"/>
      <c r="F21" s="2"/>
      <c r="G21" s="2"/>
      <c r="H21" s="2"/>
      <c r="I21" s="2"/>
      <c r="J21" s="2"/>
      <c r="K21" s="2"/>
    </row>
    <row r="22" spans="1:11" ht="16.7" customHeight="1" x14ac:dyDescent="0.2">
      <c r="A22" s="2"/>
      <c r="B22" s="5" t="s">
        <v>9</v>
      </c>
      <c r="C22" s="87"/>
      <c r="D22" s="87"/>
      <c r="E22" s="87"/>
      <c r="F22" s="87"/>
      <c r="G22" s="87"/>
      <c r="H22" s="87"/>
      <c r="I22" s="2"/>
      <c r="J22" s="2"/>
      <c r="K22" s="2"/>
    </row>
    <row r="23" spans="1:11" ht="16.7" customHeight="1" x14ac:dyDescent="0.2">
      <c r="A23" s="2"/>
      <c r="B23" s="6" t="s">
        <v>3</v>
      </c>
      <c r="C23" s="7" t="s">
        <v>4</v>
      </c>
      <c r="D23" s="8" t="s">
        <v>5</v>
      </c>
      <c r="E23" s="8" t="s">
        <v>6</v>
      </c>
      <c r="F23" s="9" t="s">
        <v>7</v>
      </c>
      <c r="G23" s="8" t="s">
        <v>8</v>
      </c>
      <c r="H23" s="8" t="s">
        <v>6</v>
      </c>
      <c r="I23" s="2"/>
      <c r="J23" s="2"/>
      <c r="K23" s="2"/>
    </row>
    <row r="24" spans="1:11" ht="16.7" customHeight="1" x14ac:dyDescent="0.2">
      <c r="A24" s="2"/>
      <c r="B24" s="47" t="s">
        <v>23</v>
      </c>
      <c r="C24" s="11">
        <v>87806000</v>
      </c>
      <c r="D24" s="12">
        <v>77070000</v>
      </c>
      <c r="E24" s="13">
        <v>0.139301933307383</v>
      </c>
      <c r="F24" s="14">
        <v>342300000</v>
      </c>
      <c r="G24" s="12">
        <v>259978000</v>
      </c>
      <c r="H24" s="13">
        <v>0.316649870373647</v>
      </c>
      <c r="I24" s="2"/>
      <c r="J24" s="2"/>
      <c r="K24" s="2"/>
    </row>
    <row r="25" spans="1:11" ht="16.7" customHeight="1" x14ac:dyDescent="0.2">
      <c r="A25" s="2"/>
      <c r="B25" s="48" t="s">
        <v>24</v>
      </c>
      <c r="C25" s="21">
        <v>37403000</v>
      </c>
      <c r="D25" s="22">
        <v>40494000</v>
      </c>
      <c r="E25" s="23">
        <v>-7.6332296142638395E-2</v>
      </c>
      <c r="F25" s="24">
        <v>148364000</v>
      </c>
      <c r="G25" s="22">
        <v>176424000</v>
      </c>
      <c r="H25" s="23">
        <v>-0.15904865551172201</v>
      </c>
      <c r="I25" s="2"/>
      <c r="J25" s="2"/>
      <c r="K25" s="2"/>
    </row>
    <row r="26" spans="1:11" ht="16.7" customHeight="1" x14ac:dyDescent="0.2">
      <c r="A26" s="2"/>
      <c r="B26" s="49" t="s">
        <v>25</v>
      </c>
      <c r="C26" s="50">
        <v>125209000</v>
      </c>
      <c r="D26" s="51">
        <v>117564000</v>
      </c>
      <c r="E26" s="52">
        <v>6.5028410057500596E-2</v>
      </c>
      <c r="F26" s="53">
        <v>490664000</v>
      </c>
      <c r="G26" s="51">
        <v>436402000</v>
      </c>
      <c r="H26" s="54">
        <v>0.124339485153597</v>
      </c>
      <c r="I26" s="2"/>
      <c r="J26" s="2"/>
      <c r="K26" s="2"/>
    </row>
    <row r="27" spans="1:11" ht="15" customHeight="1" x14ac:dyDescent="0.2">
      <c r="A27" s="2"/>
      <c r="B27" s="47" t="s">
        <v>26</v>
      </c>
      <c r="C27" s="94"/>
      <c r="D27" s="94"/>
      <c r="E27" s="94"/>
      <c r="F27" s="14">
        <v>31122000</v>
      </c>
      <c r="G27" s="12">
        <v>-15581000</v>
      </c>
      <c r="H27" s="15">
        <v>2.9974327706822401</v>
      </c>
      <c r="I27" s="2"/>
      <c r="J27" s="2"/>
      <c r="K27" s="2"/>
    </row>
    <row r="28" spans="1:11" ht="15" customHeight="1" x14ac:dyDescent="0.2">
      <c r="A28" s="2"/>
      <c r="B28" s="55" t="s">
        <v>27</v>
      </c>
      <c r="C28" s="90"/>
      <c r="D28" s="90"/>
      <c r="E28" s="90"/>
      <c r="F28" s="56">
        <f>F27/F$26</f>
        <v>6.3428333849640486E-2</v>
      </c>
      <c r="G28" s="40">
        <f>G27/G$26</f>
        <v>-3.5703319416501296E-2</v>
      </c>
      <c r="H28" s="90"/>
      <c r="I28" s="2"/>
      <c r="J28" s="2"/>
      <c r="K28" s="2"/>
    </row>
    <row r="29" spans="1:11" ht="15" customHeight="1" x14ac:dyDescent="0.2">
      <c r="A29" s="2"/>
      <c r="B29" s="57" t="s">
        <v>28</v>
      </c>
      <c r="C29" s="95"/>
      <c r="D29" s="95"/>
      <c r="E29" s="95"/>
      <c r="F29" s="58">
        <v>-11309270</v>
      </c>
      <c r="G29" s="59">
        <v>-71240000</v>
      </c>
      <c r="H29" s="60">
        <v>0.84125112296462701</v>
      </c>
      <c r="I29" s="2"/>
      <c r="J29" s="2"/>
      <c r="K29" s="2"/>
    </row>
    <row r="30" spans="1:11" ht="15" customHeight="1" x14ac:dyDescent="0.2">
      <c r="A30" s="2"/>
      <c r="B30" s="61" t="s">
        <v>29</v>
      </c>
      <c r="C30" s="96"/>
      <c r="D30" s="96"/>
      <c r="E30" s="96"/>
      <c r="F30" s="62">
        <f>F29/F$26</f>
        <v>-2.3048909233202353E-2</v>
      </c>
      <c r="G30" s="63">
        <f>G29/G$26</f>
        <v>-0.16324398146662938</v>
      </c>
      <c r="H30" s="96"/>
      <c r="I30" s="2"/>
      <c r="J30" s="2"/>
      <c r="K30" s="2"/>
    </row>
    <row r="31" spans="1:11" ht="15" customHeight="1" x14ac:dyDescent="0.2">
      <c r="A31" s="2"/>
      <c r="B31" s="97"/>
      <c r="C31" s="98"/>
      <c r="D31" s="98"/>
      <c r="E31" s="98"/>
      <c r="F31" s="98"/>
      <c r="G31" s="94"/>
      <c r="H31" s="98"/>
      <c r="I31" s="2"/>
      <c r="J31" s="2"/>
      <c r="K31" s="2"/>
    </row>
    <row r="32" spans="1:11" ht="16.7" customHeight="1" x14ac:dyDescent="0.2">
      <c r="A32" s="2"/>
      <c r="B32" s="99"/>
      <c r="G32" s="100"/>
      <c r="H32" s="100"/>
      <c r="I32" s="2"/>
      <c r="J32" s="2"/>
      <c r="K32" s="2"/>
    </row>
    <row r="33" spans="1:11" ht="16.7" customHeight="1" x14ac:dyDescent="0.2">
      <c r="A33" s="2"/>
      <c r="B33" s="6" t="s">
        <v>30</v>
      </c>
      <c r="C33" s="9" t="s">
        <v>4</v>
      </c>
      <c r="D33" s="8" t="s">
        <v>5</v>
      </c>
      <c r="E33" s="8" t="s">
        <v>6</v>
      </c>
      <c r="F33" s="9" t="s">
        <v>7</v>
      </c>
      <c r="G33" s="8" t="s">
        <v>8</v>
      </c>
      <c r="H33" s="8" t="s">
        <v>6</v>
      </c>
      <c r="I33" s="2"/>
      <c r="J33" s="2"/>
      <c r="K33" s="2"/>
    </row>
    <row r="34" spans="1:11" ht="16.7" customHeight="1" x14ac:dyDescent="0.2">
      <c r="A34" s="2"/>
      <c r="B34" s="47" t="s">
        <v>31</v>
      </c>
      <c r="C34" s="11">
        <v>87806000</v>
      </c>
      <c r="D34" s="12">
        <v>77070000</v>
      </c>
      <c r="E34" s="13">
        <v>0.139301933307383</v>
      </c>
      <c r="F34" s="14">
        <v>342300000</v>
      </c>
      <c r="G34" s="12">
        <v>259978000</v>
      </c>
      <c r="H34" s="13">
        <v>0.316649870373647</v>
      </c>
      <c r="I34" s="2"/>
      <c r="J34" s="2"/>
      <c r="K34" s="2"/>
    </row>
    <row r="35" spans="1:11" ht="16.7" customHeight="1" x14ac:dyDescent="0.2">
      <c r="A35" s="2"/>
      <c r="B35" s="48" t="s">
        <v>32</v>
      </c>
      <c r="C35" s="21">
        <v>-4533000</v>
      </c>
      <c r="D35" s="22">
        <v>5030000</v>
      </c>
      <c r="E35" s="90"/>
      <c r="F35" s="24">
        <v>550000</v>
      </c>
      <c r="G35" s="22">
        <v>36290000</v>
      </c>
      <c r="H35" s="90"/>
      <c r="I35" s="2"/>
      <c r="J35" s="2"/>
      <c r="K35" s="2"/>
    </row>
    <row r="36" spans="1:11" ht="16.7" customHeight="1" x14ac:dyDescent="0.2">
      <c r="A36" s="2"/>
      <c r="B36" s="49" t="s">
        <v>33</v>
      </c>
      <c r="C36" s="53">
        <v>83273000</v>
      </c>
      <c r="D36" s="51">
        <v>82100000</v>
      </c>
      <c r="E36" s="54">
        <v>1.42874543239951E-2</v>
      </c>
      <c r="F36" s="53">
        <v>342850000</v>
      </c>
      <c r="G36" s="51">
        <v>296268000</v>
      </c>
      <c r="H36" s="52">
        <v>0.157229265394845</v>
      </c>
      <c r="I36" s="2"/>
      <c r="J36" s="2"/>
      <c r="K36" s="2"/>
    </row>
    <row r="37" spans="1:11" ht="16.7" customHeight="1" x14ac:dyDescent="0.2">
      <c r="A37" s="2"/>
      <c r="B37" s="47"/>
      <c r="C37" s="98"/>
      <c r="D37" s="98"/>
      <c r="E37" s="98"/>
      <c r="F37" s="98"/>
      <c r="G37" s="98"/>
      <c r="H37" s="98"/>
      <c r="I37" s="2"/>
      <c r="J37" s="2"/>
      <c r="K37" s="2"/>
    </row>
    <row r="38" spans="1:11" ht="16.7" customHeight="1" x14ac:dyDescent="0.2">
      <c r="A38" s="2"/>
      <c r="B38" s="86"/>
      <c r="C38" s="2"/>
      <c r="D38" s="2"/>
      <c r="E38" s="2"/>
      <c r="F38" s="2"/>
      <c r="G38" s="2"/>
      <c r="H38" s="2"/>
      <c r="I38" s="2"/>
      <c r="J38" s="2"/>
      <c r="K38" s="2"/>
    </row>
    <row r="39" spans="1:11" ht="16.7" customHeight="1" x14ac:dyDescent="0.2">
      <c r="A39" s="2"/>
      <c r="B39" s="5" t="s">
        <v>12</v>
      </c>
      <c r="C39" s="87"/>
      <c r="D39" s="87"/>
      <c r="E39" s="87"/>
      <c r="F39" s="87"/>
      <c r="G39" s="87"/>
      <c r="H39" s="87"/>
      <c r="I39" s="2"/>
      <c r="J39" s="2"/>
      <c r="K39" s="2"/>
    </row>
    <row r="40" spans="1:11" ht="16.7" customHeight="1" x14ac:dyDescent="0.2">
      <c r="A40" s="2"/>
      <c r="B40" s="6" t="s">
        <v>3</v>
      </c>
      <c r="C40" s="9" t="s">
        <v>4</v>
      </c>
      <c r="D40" s="8" t="s">
        <v>5</v>
      </c>
      <c r="E40" s="8" t="s">
        <v>6</v>
      </c>
      <c r="F40" s="9" t="s">
        <v>7</v>
      </c>
      <c r="G40" s="8" t="s">
        <v>8</v>
      </c>
      <c r="H40" s="8" t="s">
        <v>6</v>
      </c>
      <c r="I40" s="2"/>
      <c r="J40" s="2"/>
      <c r="K40" s="2"/>
    </row>
    <row r="41" spans="1:11" ht="16.7" customHeight="1" x14ac:dyDescent="0.2">
      <c r="A41" s="2"/>
      <c r="B41" s="64" t="s">
        <v>34</v>
      </c>
      <c r="C41" s="65">
        <v>18170000</v>
      </c>
      <c r="D41" s="66">
        <v>21449000</v>
      </c>
      <c r="E41" s="67">
        <v>-0.152874259872255</v>
      </c>
      <c r="F41" s="65">
        <v>94096000</v>
      </c>
      <c r="G41" s="66">
        <v>99941000</v>
      </c>
      <c r="H41" s="67">
        <v>-5.8484505858456499E-2</v>
      </c>
      <c r="I41" s="2"/>
      <c r="J41" s="2"/>
      <c r="K41" s="2"/>
    </row>
    <row r="42" spans="1:11" ht="15" customHeight="1" x14ac:dyDescent="0.2">
      <c r="A42" s="2"/>
      <c r="B42" s="47" t="s">
        <v>26</v>
      </c>
      <c r="C42" s="98"/>
      <c r="D42" s="94"/>
      <c r="E42" s="94"/>
      <c r="F42" s="14">
        <v>7775000</v>
      </c>
      <c r="G42" s="12">
        <v>7403000</v>
      </c>
      <c r="H42" s="15">
        <v>5.02498986897204E-2</v>
      </c>
      <c r="I42" s="2"/>
      <c r="J42" s="2"/>
      <c r="K42" s="2"/>
    </row>
    <row r="43" spans="1:11" ht="15" customHeight="1" x14ac:dyDescent="0.2">
      <c r="A43" s="2"/>
      <c r="B43" s="55" t="s">
        <v>27</v>
      </c>
      <c r="D43" s="90"/>
      <c r="E43" s="90"/>
      <c r="F43" s="56">
        <f>F42/F$41</f>
        <v>8.2628379527291282E-2</v>
      </c>
      <c r="G43" s="40">
        <f>G42/G$41</f>
        <v>7.407370348505618E-2</v>
      </c>
      <c r="H43" s="90"/>
      <c r="I43" s="2"/>
      <c r="J43" s="2"/>
      <c r="K43" s="2"/>
    </row>
    <row r="44" spans="1:11" ht="15" customHeight="1" x14ac:dyDescent="0.2">
      <c r="A44" s="2"/>
      <c r="B44" s="57" t="s">
        <v>28</v>
      </c>
      <c r="C44" s="101"/>
      <c r="D44" s="95"/>
      <c r="E44" s="95"/>
      <c r="F44" s="58">
        <v>6932280</v>
      </c>
      <c r="G44" s="59">
        <v>6466000</v>
      </c>
      <c r="H44" s="68">
        <v>7.2112588926693505E-2</v>
      </c>
      <c r="I44" s="2"/>
      <c r="J44" s="2"/>
      <c r="K44" s="2"/>
    </row>
    <row r="45" spans="1:11" ht="16.7" customHeight="1" x14ac:dyDescent="0.2">
      <c r="A45" s="2"/>
      <c r="B45" s="61" t="s">
        <v>29</v>
      </c>
      <c r="C45" s="96"/>
      <c r="D45" s="96"/>
      <c r="E45" s="96"/>
      <c r="F45" s="62">
        <f>F44/F$41</f>
        <v>7.3672419656520993E-2</v>
      </c>
      <c r="G45" s="63">
        <f>G44/G$41</f>
        <v>6.469817192143365E-2</v>
      </c>
      <c r="H45" s="96"/>
      <c r="I45" s="2"/>
      <c r="J45" s="2"/>
      <c r="K45" s="2"/>
    </row>
    <row r="46" spans="1:11" ht="16.7" customHeight="1" x14ac:dyDescent="0.2">
      <c r="A46" s="2"/>
      <c r="B46" s="47"/>
      <c r="C46" s="98"/>
      <c r="D46" s="98"/>
      <c r="E46" s="98"/>
      <c r="F46" s="98"/>
      <c r="G46" s="94"/>
      <c r="H46" s="98"/>
      <c r="I46" s="2"/>
      <c r="J46" s="2"/>
      <c r="K46" s="2"/>
    </row>
    <row r="47" spans="1:11" ht="16.7" customHeight="1" x14ac:dyDescent="0.2">
      <c r="A47" s="2"/>
      <c r="B47" s="102"/>
      <c r="H47" s="103"/>
      <c r="I47" s="2"/>
      <c r="J47" s="2"/>
      <c r="K47" s="2"/>
    </row>
    <row r="48" spans="1:11" ht="16.7" customHeight="1" x14ac:dyDescent="0.2">
      <c r="A48" s="2"/>
      <c r="B48" s="5" t="s">
        <v>35</v>
      </c>
      <c r="C48" s="87"/>
      <c r="D48" s="104"/>
      <c r="H48" s="103"/>
      <c r="I48" s="2"/>
      <c r="J48" s="2"/>
      <c r="K48" s="2"/>
    </row>
    <row r="49" spans="1:11" ht="16.7" customHeight="1" x14ac:dyDescent="0.2">
      <c r="A49" s="2"/>
      <c r="B49" s="6" t="s">
        <v>30</v>
      </c>
      <c r="C49" s="69" t="s">
        <v>4</v>
      </c>
      <c r="D49" s="70" t="s">
        <v>5</v>
      </c>
      <c r="E49" s="9" t="s">
        <v>7</v>
      </c>
      <c r="F49" s="8" t="s">
        <v>8</v>
      </c>
      <c r="H49" s="103"/>
      <c r="I49" s="2"/>
      <c r="J49" s="2"/>
      <c r="K49" s="2"/>
    </row>
    <row r="50" spans="1:11" ht="16.7" customHeight="1" x14ac:dyDescent="0.2">
      <c r="A50" s="2"/>
      <c r="B50" s="71" t="s">
        <v>36</v>
      </c>
      <c r="C50" s="293">
        <v>-10360000</v>
      </c>
      <c r="D50" s="72">
        <v>-4529000</v>
      </c>
      <c r="E50" s="293">
        <v>-20008000</v>
      </c>
      <c r="F50" s="72">
        <v>-97613000</v>
      </c>
      <c r="H50" s="103"/>
      <c r="I50" s="2"/>
      <c r="J50" s="2"/>
      <c r="K50" s="2"/>
    </row>
    <row r="51" spans="1:11" ht="16.7" customHeight="1" x14ac:dyDescent="0.2">
      <c r="A51" s="2"/>
      <c r="B51" s="73" t="s">
        <v>37</v>
      </c>
      <c r="C51" s="74">
        <v>10091000</v>
      </c>
      <c r="D51" s="59">
        <v>13339000</v>
      </c>
      <c r="E51" s="74">
        <v>43616000</v>
      </c>
      <c r="F51" s="59">
        <v>56672000</v>
      </c>
      <c r="H51" s="103"/>
      <c r="I51" s="2"/>
      <c r="J51" s="2"/>
      <c r="K51" s="2"/>
    </row>
    <row r="52" spans="1:11" ht="16.7" customHeight="1" x14ac:dyDescent="0.2">
      <c r="A52" s="2"/>
      <c r="B52" s="2" t="s">
        <v>38</v>
      </c>
      <c r="C52" s="75">
        <v>3622000</v>
      </c>
      <c r="D52" s="17">
        <v>2932000</v>
      </c>
      <c r="E52" s="75">
        <v>12801000</v>
      </c>
      <c r="F52" s="17">
        <v>10532000</v>
      </c>
      <c r="H52" s="103"/>
      <c r="I52" s="2"/>
      <c r="J52" s="2"/>
      <c r="K52" s="2"/>
    </row>
    <row r="53" spans="1:11" ht="16.7" customHeight="1" x14ac:dyDescent="0.2">
      <c r="A53" s="2"/>
      <c r="B53" s="2" t="s">
        <v>39</v>
      </c>
      <c r="C53" s="75">
        <v>-3097000</v>
      </c>
      <c r="D53" s="17">
        <v>-8913000</v>
      </c>
      <c r="E53" s="75">
        <v>-4153000</v>
      </c>
      <c r="F53" s="17">
        <v>3832000</v>
      </c>
      <c r="H53" s="103"/>
      <c r="I53" s="2"/>
      <c r="J53" s="2"/>
      <c r="K53" s="2"/>
    </row>
    <row r="54" spans="1:11" ht="16.7" customHeight="1" x14ac:dyDescent="0.2">
      <c r="A54" s="2"/>
      <c r="B54" s="2" t="s">
        <v>40</v>
      </c>
      <c r="C54" s="75">
        <v>14638000</v>
      </c>
      <c r="D54" s="17">
        <v>-14210000</v>
      </c>
      <c r="E54" s="75">
        <v>8745000</v>
      </c>
      <c r="F54" s="17">
        <v>3123000</v>
      </c>
      <c r="H54" s="103"/>
      <c r="I54" s="2"/>
      <c r="J54" s="2"/>
      <c r="K54" s="2"/>
    </row>
    <row r="55" spans="1:11" ht="16.7" customHeight="1" x14ac:dyDescent="0.2">
      <c r="A55" s="2"/>
      <c r="B55" s="2" t="s">
        <v>41</v>
      </c>
      <c r="C55" s="75">
        <v>-6678000</v>
      </c>
      <c r="D55" s="17">
        <v>-5959000</v>
      </c>
      <c r="E55" s="75">
        <v>-5420000</v>
      </c>
      <c r="F55" s="17">
        <v>-2077000</v>
      </c>
      <c r="H55" s="103"/>
      <c r="I55" s="2"/>
      <c r="J55" s="2"/>
      <c r="K55" s="2"/>
    </row>
    <row r="56" spans="1:11" ht="16.7" customHeight="1" x14ac:dyDescent="0.2">
      <c r="A56" s="2"/>
      <c r="B56" s="2" t="s">
        <v>42</v>
      </c>
      <c r="C56" s="75">
        <v>147000</v>
      </c>
      <c r="D56" s="17">
        <v>-2208000</v>
      </c>
      <c r="E56" s="75">
        <v>-2886000</v>
      </c>
      <c r="F56" s="17">
        <v>-5877000</v>
      </c>
      <c r="H56" s="103"/>
      <c r="I56" s="2"/>
      <c r="J56" s="2"/>
      <c r="K56" s="2"/>
    </row>
    <row r="57" spans="1:11" ht="16.7" customHeight="1" x14ac:dyDescent="0.2">
      <c r="A57" s="2"/>
      <c r="B57" s="20" t="s">
        <v>43</v>
      </c>
      <c r="C57" s="76">
        <v>-3281000</v>
      </c>
      <c r="D57" s="22">
        <v>-1576000</v>
      </c>
      <c r="E57" s="76">
        <v>-11857000</v>
      </c>
      <c r="F57" s="22">
        <v>-10166000</v>
      </c>
      <c r="H57" s="103"/>
      <c r="I57" s="2"/>
      <c r="J57" s="2"/>
      <c r="K57" s="2"/>
    </row>
    <row r="58" spans="1:11" ht="16.7" customHeight="1" x14ac:dyDescent="0.2">
      <c r="A58" s="2"/>
      <c r="B58" s="49" t="s">
        <v>44</v>
      </c>
      <c r="C58" s="50">
        <v>5082000</v>
      </c>
      <c r="D58" s="51">
        <v>-21124000</v>
      </c>
      <c r="E58" s="50">
        <v>20838000</v>
      </c>
      <c r="F58" s="51">
        <v>-41574000</v>
      </c>
      <c r="H58" s="103"/>
      <c r="I58" s="2"/>
      <c r="J58" s="2"/>
      <c r="K58" s="2"/>
    </row>
    <row r="59" spans="1:11" ht="16.7" customHeight="1" x14ac:dyDescent="0.2">
      <c r="A59" s="2"/>
      <c r="B59" s="105"/>
      <c r="C59" s="106"/>
      <c r="D59" s="105"/>
      <c r="E59" s="106"/>
      <c r="F59" s="105"/>
      <c r="H59" s="103"/>
      <c r="I59" s="2"/>
      <c r="J59" s="2"/>
      <c r="K59" s="2"/>
    </row>
    <row r="60" spans="1:11" ht="16.7" customHeight="1" x14ac:dyDescent="0.2">
      <c r="A60" s="2"/>
      <c r="B60" s="77" t="s">
        <v>45</v>
      </c>
      <c r="C60" s="75">
        <v>-2279000</v>
      </c>
      <c r="D60" s="17">
        <v>-3549000</v>
      </c>
      <c r="E60" s="75">
        <v>-11766000</v>
      </c>
      <c r="F60" s="17">
        <v>-14369000</v>
      </c>
      <c r="H60" s="103"/>
      <c r="I60" s="2"/>
      <c r="J60" s="2"/>
      <c r="K60" s="2"/>
    </row>
    <row r="61" spans="1:11" ht="16.7" customHeight="1" x14ac:dyDescent="0.2">
      <c r="A61" s="2"/>
      <c r="B61" s="77" t="s">
        <v>46</v>
      </c>
      <c r="C61" s="75">
        <v>-12060000</v>
      </c>
      <c r="D61" s="17">
        <v>168000</v>
      </c>
      <c r="E61" s="75">
        <v>3273000</v>
      </c>
      <c r="F61" s="17">
        <v>4443000</v>
      </c>
      <c r="H61" s="103"/>
      <c r="I61" s="2"/>
      <c r="J61" s="2"/>
      <c r="K61" s="2"/>
    </row>
    <row r="62" spans="1:11" ht="16.7" customHeight="1" x14ac:dyDescent="0.2">
      <c r="A62" s="2"/>
      <c r="B62" s="78" t="s">
        <v>47</v>
      </c>
      <c r="C62" s="79">
        <v>-976000</v>
      </c>
      <c r="D62" s="80">
        <v>-1574000</v>
      </c>
      <c r="E62" s="79">
        <v>-880000</v>
      </c>
      <c r="F62" s="80">
        <v>-591000</v>
      </c>
      <c r="H62" s="103"/>
      <c r="I62" s="2"/>
      <c r="J62" s="2"/>
      <c r="K62" s="2"/>
    </row>
    <row r="63" spans="1:11" ht="16.7" customHeight="1" x14ac:dyDescent="0.2">
      <c r="A63" s="2"/>
      <c r="B63" s="81" t="s">
        <v>48</v>
      </c>
      <c r="C63" s="82">
        <v>-10233000</v>
      </c>
      <c r="D63" s="83">
        <v>-26079000</v>
      </c>
      <c r="E63" s="82">
        <v>11465000</v>
      </c>
      <c r="F63" s="83">
        <v>-52091000</v>
      </c>
      <c r="H63" s="103"/>
      <c r="I63" s="2"/>
      <c r="J63" s="2"/>
      <c r="K63" s="2"/>
    </row>
    <row r="64" spans="1:11" ht="16.7" customHeight="1" x14ac:dyDescent="0.2">
      <c r="A64" s="2"/>
      <c r="B64" s="107"/>
      <c r="C64" s="108"/>
      <c r="D64" s="108"/>
      <c r="E64" s="108"/>
      <c r="F64" s="108"/>
      <c r="H64" s="103"/>
      <c r="I64" s="2"/>
      <c r="J64" s="2"/>
      <c r="K64" s="2"/>
    </row>
    <row r="65" spans="1:11" ht="16.7" customHeight="1" x14ac:dyDescent="0.2">
      <c r="A65" s="2"/>
      <c r="B65" s="102"/>
      <c r="H65" s="103"/>
      <c r="I65" s="2"/>
      <c r="J65" s="2"/>
      <c r="K65" s="2"/>
    </row>
    <row r="66" spans="1:11" ht="16.7" customHeight="1" x14ac:dyDescent="0.2">
      <c r="A66" s="2"/>
      <c r="B66" s="5" t="s">
        <v>49</v>
      </c>
      <c r="C66" s="87"/>
      <c r="D66" s="87"/>
      <c r="E66" s="87"/>
      <c r="F66" s="2"/>
      <c r="G66" s="2"/>
      <c r="H66" s="2"/>
      <c r="I66" s="2"/>
      <c r="J66" s="2"/>
      <c r="K66" s="2"/>
    </row>
    <row r="67" spans="1:11" ht="16.7" customHeight="1" x14ac:dyDescent="0.2">
      <c r="A67" s="2"/>
      <c r="B67" s="6" t="s">
        <v>30</v>
      </c>
      <c r="C67" s="69">
        <v>45291</v>
      </c>
      <c r="D67" s="70">
        <v>45199</v>
      </c>
      <c r="E67" s="70">
        <v>44926</v>
      </c>
      <c r="F67" s="2"/>
      <c r="G67" s="2"/>
      <c r="H67" s="2"/>
      <c r="I67" s="2"/>
      <c r="J67" s="2"/>
      <c r="K67" s="2"/>
    </row>
    <row r="68" spans="1:11" ht="16.7" customHeight="1" x14ac:dyDescent="0.2">
      <c r="A68" s="2"/>
      <c r="B68" s="47" t="s">
        <v>50</v>
      </c>
      <c r="C68" s="11">
        <v>431791000</v>
      </c>
      <c r="D68" s="12">
        <v>436324000</v>
      </c>
      <c r="E68" s="12">
        <v>431241000</v>
      </c>
      <c r="F68" s="2"/>
      <c r="G68" s="2"/>
      <c r="H68" s="2"/>
      <c r="I68" s="2"/>
      <c r="J68" s="2"/>
      <c r="K68" s="2"/>
    </row>
    <row r="69" spans="1:11" ht="16.7" customHeight="1" x14ac:dyDescent="0.2">
      <c r="A69" s="2"/>
      <c r="B69" s="2" t="s">
        <v>51</v>
      </c>
      <c r="C69" s="75">
        <v>10250000</v>
      </c>
      <c r="D69" s="17">
        <v>12298000</v>
      </c>
      <c r="E69" s="17">
        <v>11643000</v>
      </c>
      <c r="F69" s="2"/>
      <c r="G69" s="2"/>
      <c r="H69" s="2"/>
      <c r="I69" s="2"/>
      <c r="J69" s="2"/>
      <c r="K69" s="2"/>
    </row>
    <row r="70" spans="1:11" ht="16.7" customHeight="1" x14ac:dyDescent="0.2">
      <c r="A70" s="2"/>
      <c r="B70" s="48" t="s">
        <v>12</v>
      </c>
      <c r="C70" s="76">
        <v>19620000</v>
      </c>
      <c r="D70" s="22">
        <v>20676000</v>
      </c>
      <c r="E70" s="22">
        <v>20676000</v>
      </c>
      <c r="F70" s="2"/>
      <c r="G70" s="2"/>
      <c r="H70" s="2"/>
      <c r="I70" s="2"/>
      <c r="J70" s="2"/>
      <c r="K70" s="2"/>
    </row>
    <row r="71" spans="1:11" ht="16.7" customHeight="1" x14ac:dyDescent="0.2">
      <c r="A71" s="2"/>
      <c r="B71" s="30" t="s">
        <v>52</v>
      </c>
      <c r="C71" s="31">
        <v>461661000</v>
      </c>
      <c r="D71" s="32">
        <v>469298000</v>
      </c>
      <c r="E71" s="32">
        <v>463560000</v>
      </c>
      <c r="F71" s="2"/>
      <c r="G71" s="2"/>
      <c r="H71" s="2"/>
      <c r="I71" s="2"/>
      <c r="J71" s="2"/>
      <c r="K71" s="2"/>
    </row>
    <row r="72" spans="1:11" ht="16.7" customHeight="1" x14ac:dyDescent="0.2">
      <c r="A72" s="2"/>
      <c r="B72" s="84" t="s">
        <v>53</v>
      </c>
      <c r="C72" s="76">
        <v>28431000</v>
      </c>
      <c r="D72" s="85">
        <v>29390000</v>
      </c>
      <c r="E72" s="85">
        <v>24910000</v>
      </c>
      <c r="F72" s="2"/>
      <c r="G72" s="2"/>
      <c r="H72" s="2"/>
      <c r="I72" s="2"/>
      <c r="J72" s="2"/>
      <c r="K72" s="2"/>
    </row>
    <row r="73" spans="1:11" ht="16.7" customHeight="1" x14ac:dyDescent="0.2">
      <c r="A73" s="2"/>
      <c r="B73" s="49" t="s">
        <v>49</v>
      </c>
      <c r="C73" s="50">
        <v>433230000</v>
      </c>
      <c r="D73" s="51">
        <v>439908000</v>
      </c>
      <c r="E73" s="51">
        <v>438650000</v>
      </c>
      <c r="G73" s="103"/>
      <c r="H73" s="103"/>
      <c r="I73" s="2"/>
      <c r="J73" s="2"/>
      <c r="K73" s="2"/>
    </row>
    <row r="74" spans="1:11" ht="15" customHeight="1" x14ac:dyDescent="0.2">
      <c r="A74" s="2"/>
      <c r="B74" s="97"/>
      <c r="C74" s="98"/>
      <c r="D74" s="98"/>
      <c r="E74" s="47"/>
      <c r="F74" s="2"/>
      <c r="G74" s="2"/>
      <c r="H74" s="2"/>
      <c r="I74" s="2"/>
      <c r="J74" s="2"/>
      <c r="K74" s="2"/>
    </row>
    <row r="75" spans="1:11" ht="15" customHeight="1" x14ac:dyDescent="0.2"/>
    <row r="76" spans="1:11" ht="15" customHeight="1" x14ac:dyDescent="0.2"/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showGridLines="0" showRuler="0" workbookViewId="0"/>
  </sheetViews>
  <sheetFormatPr defaultColWidth="13.28515625" defaultRowHeight="12.75" x14ac:dyDescent="0.2"/>
  <cols>
    <col min="2" max="2" width="65.5703125" customWidth="1"/>
    <col min="3" max="7" width="12.42578125" customWidth="1"/>
    <col min="9" max="9" width="0.7109375" customWidth="1"/>
    <col min="11" max="11" width="0.7109375" customWidth="1"/>
  </cols>
  <sheetData>
    <row r="1" spans="1:12" ht="16.7" customHeight="1" x14ac:dyDescent="0.2">
      <c r="A1" s="2"/>
      <c r="B1" s="2"/>
      <c r="C1" s="2"/>
      <c r="D1" s="2"/>
      <c r="E1" s="2"/>
    </row>
    <row r="2" spans="1:12" ht="23.25" customHeight="1" x14ac:dyDescent="0.3">
      <c r="A2" s="2"/>
      <c r="B2" s="295" t="s">
        <v>54</v>
      </c>
      <c r="C2" s="295"/>
      <c r="D2" s="295"/>
      <c r="E2" s="295"/>
      <c r="F2" s="295"/>
    </row>
    <row r="3" spans="1:12" ht="16.7" customHeight="1" x14ac:dyDescent="0.2">
      <c r="A3" s="2"/>
      <c r="B3" s="4" t="str">
        <f>'1. Key figures table'!$B$3</f>
        <v>Fourth quarter and full year 2023 results</v>
      </c>
      <c r="C3" s="2"/>
      <c r="D3" s="2"/>
      <c r="E3" s="2"/>
    </row>
    <row r="4" spans="1:12" ht="16.7" customHeight="1" x14ac:dyDescent="0.2">
      <c r="A4" s="2"/>
      <c r="B4" s="86"/>
      <c r="C4" s="2"/>
      <c r="D4" s="2"/>
      <c r="E4" s="2"/>
    </row>
    <row r="5" spans="1:12" ht="16.7" customHeight="1" x14ac:dyDescent="0.2">
      <c r="A5" s="2"/>
      <c r="B5" s="87"/>
      <c r="C5" s="87"/>
      <c r="D5" s="87"/>
      <c r="E5" s="87"/>
    </row>
    <row r="6" spans="1:12" ht="16.7" customHeight="1" x14ac:dyDescent="0.2">
      <c r="A6" s="2"/>
      <c r="B6" s="6" t="s">
        <v>30</v>
      </c>
      <c r="C6" s="8" t="s">
        <v>55</v>
      </c>
      <c r="D6" s="8" t="s">
        <v>5</v>
      </c>
      <c r="E6" s="8" t="s">
        <v>56</v>
      </c>
      <c r="F6" s="8" t="s">
        <v>57</v>
      </c>
      <c r="G6" s="8" t="s">
        <v>58</v>
      </c>
      <c r="H6" s="109" t="s">
        <v>4</v>
      </c>
      <c r="J6" s="110" t="s">
        <v>7</v>
      </c>
      <c r="L6" s="111" t="s">
        <v>8</v>
      </c>
    </row>
    <row r="7" spans="1:12" ht="16.7" customHeight="1" x14ac:dyDescent="0.2">
      <c r="A7" s="2"/>
      <c r="B7" s="112" t="s">
        <v>50</v>
      </c>
      <c r="C7" s="12">
        <v>62446000</v>
      </c>
      <c r="D7" s="12">
        <v>77070000</v>
      </c>
      <c r="E7" s="12">
        <v>81120000</v>
      </c>
      <c r="F7" s="12">
        <v>90898000</v>
      </c>
      <c r="G7" s="12">
        <v>82476000</v>
      </c>
      <c r="H7" s="113">
        <v>87806000</v>
      </c>
      <c r="J7" s="114">
        <v>342300000</v>
      </c>
      <c r="L7" s="115">
        <v>259978000</v>
      </c>
    </row>
    <row r="8" spans="1:12" ht="16.7" customHeight="1" x14ac:dyDescent="0.2">
      <c r="A8" s="2"/>
      <c r="B8" s="116" t="s">
        <v>51</v>
      </c>
      <c r="C8" s="117">
        <v>45894000</v>
      </c>
      <c r="D8" s="117">
        <v>40453000</v>
      </c>
      <c r="E8" s="117">
        <v>36905000</v>
      </c>
      <c r="F8" s="117">
        <v>37296000</v>
      </c>
      <c r="G8" s="117">
        <v>36760000</v>
      </c>
      <c r="H8" s="118">
        <v>37403000</v>
      </c>
      <c r="J8" s="119">
        <v>148364000</v>
      </c>
      <c r="L8" s="120">
        <v>176424000</v>
      </c>
    </row>
    <row r="9" spans="1:12" ht="16.7" customHeight="1" x14ac:dyDescent="0.2">
      <c r="A9" s="2"/>
      <c r="B9" s="121" t="s">
        <v>9</v>
      </c>
      <c r="C9" s="122">
        <v>108340000</v>
      </c>
      <c r="D9" s="122">
        <v>117523000</v>
      </c>
      <c r="E9" s="122">
        <v>118025000</v>
      </c>
      <c r="F9" s="122">
        <v>128194000</v>
      </c>
      <c r="G9" s="122">
        <v>119236000</v>
      </c>
      <c r="H9" s="123">
        <v>125209000</v>
      </c>
      <c r="J9" s="124">
        <v>490664000</v>
      </c>
      <c r="L9" s="125">
        <v>436402000</v>
      </c>
    </row>
    <row r="10" spans="1:12" ht="16.7" customHeight="1" x14ac:dyDescent="0.2">
      <c r="A10" s="2"/>
      <c r="B10" s="48" t="s">
        <v>12</v>
      </c>
      <c r="C10" s="22">
        <v>27963000</v>
      </c>
      <c r="D10" s="22">
        <v>21490000</v>
      </c>
      <c r="E10" s="22">
        <v>22693000</v>
      </c>
      <c r="F10" s="22">
        <v>28355000</v>
      </c>
      <c r="G10" s="22">
        <v>24878000</v>
      </c>
      <c r="H10" s="126">
        <v>18170000</v>
      </c>
      <c r="J10" s="127">
        <v>94096000</v>
      </c>
      <c r="L10" s="128">
        <v>99941000</v>
      </c>
    </row>
    <row r="11" spans="1:12" ht="16.7" customHeight="1" x14ac:dyDescent="0.2">
      <c r="A11" s="2"/>
      <c r="B11" s="30" t="s">
        <v>13</v>
      </c>
      <c r="C11" s="32">
        <v>136303000</v>
      </c>
      <c r="D11" s="32">
        <v>139013000</v>
      </c>
      <c r="E11" s="32">
        <v>140718000</v>
      </c>
      <c r="F11" s="32">
        <v>156549000</v>
      </c>
      <c r="G11" s="32">
        <v>144114000</v>
      </c>
      <c r="H11" s="129">
        <v>143379000</v>
      </c>
      <c r="J11" s="130">
        <v>584760000</v>
      </c>
      <c r="L11" s="131">
        <v>536343000</v>
      </c>
    </row>
    <row r="12" spans="1:12" ht="16.7" customHeight="1" x14ac:dyDescent="0.2">
      <c r="A12" s="2"/>
      <c r="B12" s="48" t="s">
        <v>59</v>
      </c>
      <c r="C12" s="22">
        <v>26381000</v>
      </c>
      <c r="D12" s="22">
        <v>18100000</v>
      </c>
      <c r="E12" s="22">
        <v>20025000</v>
      </c>
      <c r="F12" s="22">
        <v>27281000</v>
      </c>
      <c r="G12" s="22">
        <v>25175000</v>
      </c>
      <c r="H12" s="126">
        <v>16511000</v>
      </c>
      <c r="J12" s="127">
        <v>88992000</v>
      </c>
      <c r="L12" s="128">
        <v>86619000</v>
      </c>
    </row>
    <row r="13" spans="1:12" ht="16.7" customHeight="1" x14ac:dyDescent="0.2">
      <c r="A13" s="2"/>
      <c r="B13" s="30" t="s">
        <v>14</v>
      </c>
      <c r="C13" s="32">
        <v>109922000</v>
      </c>
      <c r="D13" s="32">
        <v>120913000</v>
      </c>
      <c r="E13" s="32">
        <v>120693000</v>
      </c>
      <c r="F13" s="32">
        <v>129268000</v>
      </c>
      <c r="G13" s="32">
        <v>118939000</v>
      </c>
      <c r="H13" s="129">
        <v>126868000</v>
      </c>
      <c r="J13" s="130">
        <v>495768000</v>
      </c>
      <c r="L13" s="131">
        <v>449724000</v>
      </c>
    </row>
    <row r="14" spans="1:12" ht="16.7" customHeight="1" x14ac:dyDescent="0.2">
      <c r="A14" s="2"/>
      <c r="B14" s="132" t="s">
        <v>15</v>
      </c>
      <c r="C14" s="133">
        <v>0.80645326955386198</v>
      </c>
      <c r="D14" s="133">
        <v>0.869796349981656</v>
      </c>
      <c r="E14" s="133">
        <v>0.85769411162750997</v>
      </c>
      <c r="F14" s="133">
        <v>0.82573507336361096</v>
      </c>
      <c r="G14" s="133">
        <v>0.82531190585231096</v>
      </c>
      <c r="H14" s="134">
        <v>0.88484366608778098</v>
      </c>
      <c r="J14" s="135">
        <v>0.84781448799507497</v>
      </c>
      <c r="L14" s="136">
        <v>0.83850073553677396</v>
      </c>
    </row>
    <row r="15" spans="1:12" ht="16.7" customHeight="1" x14ac:dyDescent="0.2">
      <c r="A15" s="2"/>
      <c r="B15" s="168"/>
      <c r="C15" s="95"/>
      <c r="D15" s="95"/>
      <c r="E15" s="95"/>
      <c r="F15" s="95"/>
      <c r="G15" s="95"/>
      <c r="H15" s="169"/>
      <c r="J15" s="170"/>
      <c r="L15" s="171"/>
    </row>
    <row r="16" spans="1:12" ht="16.7" customHeight="1" x14ac:dyDescent="0.2">
      <c r="A16" s="2"/>
      <c r="B16" s="137" t="s">
        <v>60</v>
      </c>
      <c r="C16" s="17">
        <v>50548000</v>
      </c>
      <c r="D16" s="17">
        <v>43736000</v>
      </c>
      <c r="E16" s="17">
        <v>42180000</v>
      </c>
      <c r="F16" s="17">
        <v>45798000</v>
      </c>
      <c r="G16" s="17">
        <v>43661000</v>
      </c>
      <c r="H16" s="138">
        <v>42957000</v>
      </c>
      <c r="J16" s="139">
        <v>174596000</v>
      </c>
      <c r="L16" s="140">
        <v>205760000</v>
      </c>
    </row>
    <row r="17" spans="1:12" ht="16.7" customHeight="1" x14ac:dyDescent="0.2">
      <c r="A17" s="2"/>
      <c r="B17" s="137" t="s">
        <v>61</v>
      </c>
      <c r="C17" s="17">
        <v>45768000</v>
      </c>
      <c r="D17" s="17">
        <v>42713000</v>
      </c>
      <c r="E17" s="17">
        <v>42461000</v>
      </c>
      <c r="F17" s="17">
        <v>49410000</v>
      </c>
      <c r="G17" s="17">
        <v>47263000</v>
      </c>
      <c r="H17" s="138">
        <v>45485000</v>
      </c>
      <c r="J17" s="139">
        <v>184619000</v>
      </c>
      <c r="L17" s="140">
        <v>171504000</v>
      </c>
    </row>
    <row r="18" spans="1:12" ht="16.7" customHeight="1" x14ac:dyDescent="0.2">
      <c r="A18" s="2"/>
      <c r="B18" s="137" t="s">
        <v>62</v>
      </c>
      <c r="C18" s="17">
        <v>13568000</v>
      </c>
      <c r="D18" s="17">
        <v>14202000</v>
      </c>
      <c r="E18" s="17">
        <v>12982000</v>
      </c>
      <c r="F18" s="17">
        <v>14158000</v>
      </c>
      <c r="G18" s="17">
        <v>14180000</v>
      </c>
      <c r="H18" s="138">
        <v>15760000</v>
      </c>
      <c r="J18" s="139">
        <v>57080000</v>
      </c>
      <c r="L18" s="140">
        <v>50353000</v>
      </c>
    </row>
    <row r="19" spans="1:12" ht="16.7" customHeight="1" x14ac:dyDescent="0.2">
      <c r="A19" s="2"/>
      <c r="B19" s="137" t="s">
        <v>63</v>
      </c>
      <c r="C19" s="17">
        <v>17823000</v>
      </c>
      <c r="D19" s="17">
        <v>24791000</v>
      </c>
      <c r="E19" s="17">
        <v>20423000</v>
      </c>
      <c r="F19" s="17">
        <v>23459000</v>
      </c>
      <c r="G19" s="17">
        <v>22573000</v>
      </c>
      <c r="H19" s="138">
        <v>33026000</v>
      </c>
      <c r="J19" s="139">
        <v>99481000</v>
      </c>
      <c r="L19" s="140">
        <v>119720000</v>
      </c>
    </row>
    <row r="20" spans="1:12" ht="16.7" customHeight="1" x14ac:dyDescent="0.2">
      <c r="A20" s="2"/>
      <c r="B20" s="86" t="s">
        <v>64</v>
      </c>
      <c r="C20" s="141">
        <v>127707000</v>
      </c>
      <c r="D20" s="141">
        <v>125442000</v>
      </c>
      <c r="E20" s="141">
        <v>118046000</v>
      </c>
      <c r="F20" s="141">
        <v>132825000</v>
      </c>
      <c r="G20" s="141">
        <v>127677000</v>
      </c>
      <c r="H20" s="142">
        <v>137228000</v>
      </c>
      <c r="J20" s="143">
        <v>515776000</v>
      </c>
      <c r="L20" s="144">
        <v>547337000</v>
      </c>
    </row>
    <row r="21" spans="1:12" ht="16.7" customHeight="1" x14ac:dyDescent="0.2">
      <c r="A21" s="2"/>
      <c r="B21" s="172"/>
      <c r="C21" s="90"/>
      <c r="D21" s="90"/>
      <c r="E21" s="90"/>
      <c r="F21" s="90"/>
      <c r="G21" s="90"/>
      <c r="H21" s="173"/>
      <c r="J21" s="174"/>
      <c r="L21" s="175"/>
    </row>
    <row r="22" spans="1:12" ht="16.7" customHeight="1" x14ac:dyDescent="0.2">
      <c r="A22" s="2"/>
      <c r="B22" s="30" t="s">
        <v>65</v>
      </c>
      <c r="C22" s="32">
        <v>-17785000</v>
      </c>
      <c r="D22" s="32">
        <v>-4529000</v>
      </c>
      <c r="E22" s="32">
        <v>2647000</v>
      </c>
      <c r="F22" s="32">
        <v>-3557000</v>
      </c>
      <c r="G22" s="32">
        <v>-8738000</v>
      </c>
      <c r="H22" s="129">
        <v>-10360000</v>
      </c>
      <c r="J22" s="130">
        <v>-20008000</v>
      </c>
      <c r="L22" s="131">
        <v>-97613000</v>
      </c>
    </row>
    <row r="23" spans="1:12" ht="16.7" customHeight="1" x14ac:dyDescent="0.2">
      <c r="A23" s="2"/>
      <c r="B23" s="145" t="s">
        <v>18</v>
      </c>
      <c r="C23" s="38">
        <v>-0.13048135404209699</v>
      </c>
      <c r="D23" s="38">
        <v>-3.2579686791882799E-2</v>
      </c>
      <c r="E23" s="38">
        <v>1.8810670987364799E-2</v>
      </c>
      <c r="F23" s="38">
        <v>-2.2721320481127301E-2</v>
      </c>
      <c r="G23" s="38">
        <v>-6.0632554783019002E-2</v>
      </c>
      <c r="H23" s="146">
        <v>-7.2256048654266006E-2</v>
      </c>
      <c r="J23" s="147">
        <v>-3.42157466310965E-2</v>
      </c>
      <c r="L23" s="148">
        <v>-0.18199734125363801</v>
      </c>
    </row>
    <row r="24" spans="1:12" ht="16.7" customHeight="1" x14ac:dyDescent="0.2">
      <c r="A24" s="2"/>
      <c r="B24" s="137"/>
      <c r="C24" s="176"/>
      <c r="D24" s="176"/>
      <c r="E24" s="176"/>
      <c r="F24" s="176"/>
      <c r="G24" s="176"/>
      <c r="H24" s="177"/>
      <c r="J24" s="178"/>
      <c r="L24" s="179"/>
    </row>
    <row r="25" spans="1:12" ht="16.7" customHeight="1" x14ac:dyDescent="0.2">
      <c r="A25" s="2"/>
      <c r="B25" s="48" t="s">
        <v>66</v>
      </c>
      <c r="C25" s="22">
        <v>1826000</v>
      </c>
      <c r="D25" s="22">
        <v>-889000</v>
      </c>
      <c r="E25" s="22">
        <v>1598000</v>
      </c>
      <c r="F25" s="22">
        <v>699000</v>
      </c>
      <c r="G25" s="22">
        <v>3371000</v>
      </c>
      <c r="H25" s="126">
        <v>332000</v>
      </c>
      <c r="J25" s="127">
        <v>6000000</v>
      </c>
      <c r="L25" s="128">
        <v>2818000</v>
      </c>
    </row>
    <row r="26" spans="1:12" ht="16.7" customHeight="1" x14ac:dyDescent="0.2">
      <c r="A26" s="2"/>
      <c r="B26" s="30" t="s">
        <v>67</v>
      </c>
      <c r="C26" s="32">
        <v>-15959000</v>
      </c>
      <c r="D26" s="32">
        <v>-5418000</v>
      </c>
      <c r="E26" s="32">
        <v>4245000</v>
      </c>
      <c r="F26" s="32">
        <v>-2858000</v>
      </c>
      <c r="G26" s="32">
        <v>-5367000</v>
      </c>
      <c r="H26" s="129">
        <v>-10028000</v>
      </c>
      <c r="J26" s="130">
        <v>-14008000</v>
      </c>
      <c r="L26" s="131">
        <v>-94795000</v>
      </c>
    </row>
    <row r="27" spans="1:12" ht="16.7" customHeight="1" x14ac:dyDescent="0.2">
      <c r="A27" s="2"/>
      <c r="B27" s="180"/>
      <c r="H27" s="177"/>
      <c r="J27" s="178"/>
      <c r="L27" s="179"/>
    </row>
    <row r="28" spans="1:12" ht="16.7" customHeight="1" x14ac:dyDescent="0.2">
      <c r="A28" s="2"/>
      <c r="B28" s="48" t="s">
        <v>68</v>
      </c>
      <c r="C28" s="22">
        <v>-1525000</v>
      </c>
      <c r="D28" s="22">
        <v>-3367000</v>
      </c>
      <c r="E28" s="22">
        <v>-1272000</v>
      </c>
      <c r="F28" s="22">
        <v>-1597000</v>
      </c>
      <c r="G28" s="22">
        <v>-2523000</v>
      </c>
      <c r="H28" s="126">
        <v>-1608000</v>
      </c>
      <c r="J28" s="127">
        <v>-7000000</v>
      </c>
      <c r="L28" s="128">
        <v>-7940000</v>
      </c>
    </row>
    <row r="29" spans="1:12" ht="16.7" customHeight="1" x14ac:dyDescent="0.2">
      <c r="A29" s="2"/>
      <c r="B29" s="149" t="s">
        <v>69</v>
      </c>
      <c r="C29" s="150">
        <v>-17484000</v>
      </c>
      <c r="D29" s="150">
        <v>-8785000</v>
      </c>
      <c r="E29" s="150">
        <v>2973000</v>
      </c>
      <c r="F29" s="150">
        <v>-4455000</v>
      </c>
      <c r="G29" s="150">
        <v>-7890000</v>
      </c>
      <c r="H29" s="151">
        <v>-11636000</v>
      </c>
      <c r="I29" s="1"/>
      <c r="J29" s="152">
        <v>-21008000</v>
      </c>
      <c r="K29" s="153"/>
      <c r="L29" s="154">
        <v>-102735000</v>
      </c>
    </row>
    <row r="30" spans="1:12" ht="16.7" customHeight="1" x14ac:dyDescent="0.2">
      <c r="A30" s="2"/>
      <c r="B30" s="296" t="s">
        <v>70</v>
      </c>
      <c r="C30" s="296"/>
      <c r="D30" s="296"/>
      <c r="E30" s="296"/>
      <c r="F30" s="296"/>
      <c r="G30" s="296"/>
      <c r="H30" s="296"/>
      <c r="J30" s="181"/>
      <c r="L30" s="181"/>
    </row>
    <row r="31" spans="1:12" ht="16.7" customHeight="1" x14ac:dyDescent="0.2">
      <c r="A31" s="2"/>
      <c r="B31" s="86"/>
    </row>
    <row r="32" spans="1:12" ht="16.7" customHeight="1" x14ac:dyDescent="0.2">
      <c r="A32" s="2"/>
      <c r="B32" s="5" t="s">
        <v>71</v>
      </c>
    </row>
    <row r="33" spans="1:12" ht="16.7" customHeight="1" x14ac:dyDescent="0.2">
      <c r="A33" s="2"/>
      <c r="B33" s="10" t="s">
        <v>72</v>
      </c>
      <c r="C33" s="155">
        <v>128238000</v>
      </c>
      <c r="D33" s="155">
        <v>128370000</v>
      </c>
      <c r="E33" s="155">
        <v>128450000</v>
      </c>
      <c r="F33" s="155">
        <v>128970000</v>
      </c>
      <c r="G33" s="155">
        <v>129331000</v>
      </c>
      <c r="H33" s="113">
        <v>128568000</v>
      </c>
      <c r="J33" s="114">
        <v>128841359</v>
      </c>
      <c r="L33" s="115">
        <v>127849480</v>
      </c>
    </row>
    <row r="34" spans="1:12" ht="16.7" customHeight="1" x14ac:dyDescent="0.2">
      <c r="A34" s="2"/>
      <c r="B34" s="61" t="s">
        <v>73</v>
      </c>
      <c r="C34" s="156">
        <v>130027000</v>
      </c>
      <c r="D34" s="156">
        <v>130314000</v>
      </c>
      <c r="E34" s="156">
        <v>130898000</v>
      </c>
      <c r="F34" s="156">
        <v>131981000</v>
      </c>
      <c r="G34" s="156">
        <v>132640000</v>
      </c>
      <c r="H34" s="157">
        <v>131127000</v>
      </c>
      <c r="J34" s="158">
        <v>132426807</v>
      </c>
      <c r="L34" s="159">
        <v>130117570</v>
      </c>
    </row>
    <row r="35" spans="1:12" ht="16.7" customHeight="1" x14ac:dyDescent="0.2">
      <c r="A35" s="2"/>
      <c r="B35" s="47"/>
      <c r="C35" s="98"/>
      <c r="D35" s="98"/>
      <c r="E35" s="98"/>
      <c r="F35" s="98"/>
      <c r="G35" s="98"/>
      <c r="H35" s="98"/>
      <c r="J35" s="98"/>
      <c r="L35" s="98"/>
    </row>
    <row r="36" spans="1:12" ht="16.7" customHeight="1" x14ac:dyDescent="0.2">
      <c r="A36" s="2"/>
      <c r="B36" s="5" t="s">
        <v>74</v>
      </c>
    </row>
    <row r="37" spans="1:12" ht="16.7" customHeight="1" x14ac:dyDescent="0.2">
      <c r="A37" s="2"/>
      <c r="B37" s="10" t="s">
        <v>72</v>
      </c>
      <c r="C37" s="160">
        <v>-0.13633978519543599</v>
      </c>
      <c r="D37" s="160">
        <v>-6.8435227167562201E-2</v>
      </c>
      <c r="E37" s="160">
        <v>2.3145244936714899E-2</v>
      </c>
      <c r="F37" s="160">
        <v>-3.4542975881636802E-2</v>
      </c>
      <c r="G37" s="160">
        <v>-6.1006297721093901E-2</v>
      </c>
      <c r="H37" s="161">
        <v>-9.0504656797490105E-2</v>
      </c>
      <c r="J37" s="162">
        <v>-0.16305323199827501</v>
      </c>
      <c r="L37" s="163">
        <v>-0.803562126337941</v>
      </c>
    </row>
    <row r="38" spans="1:12" ht="16.7" customHeight="1" x14ac:dyDescent="0.2">
      <c r="A38" s="2"/>
      <c r="B38" s="61" t="s">
        <v>75</v>
      </c>
      <c r="C38" s="164">
        <v>-0.13633978519543599</v>
      </c>
      <c r="D38" s="164">
        <v>-6.8435227167562201E-2</v>
      </c>
      <c r="E38" s="164">
        <v>2.2712313144814301E-2</v>
      </c>
      <c r="F38" s="164">
        <v>-3.4542975881636802E-2</v>
      </c>
      <c r="G38" s="164">
        <v>-6.1006297721093901E-2</v>
      </c>
      <c r="H38" s="165">
        <v>-9.0504656797490105E-2</v>
      </c>
      <c r="J38" s="166">
        <v>-0.16305323199827501</v>
      </c>
      <c r="L38" s="167">
        <v>-0.803562126337941</v>
      </c>
    </row>
    <row r="39" spans="1:12" ht="16.7" customHeight="1" x14ac:dyDescent="0.2">
      <c r="A39" s="2"/>
      <c r="B39" s="297" t="s">
        <v>76</v>
      </c>
      <c r="C39" s="297"/>
      <c r="D39" s="297"/>
      <c r="E39" s="297"/>
      <c r="F39" s="297"/>
      <c r="G39" s="297"/>
      <c r="H39" s="297"/>
      <c r="J39" s="97"/>
      <c r="L39" s="97"/>
    </row>
    <row r="40" spans="1:12" ht="16.7" customHeight="1" x14ac:dyDescent="0.2">
      <c r="A40" s="2"/>
      <c r="B40" s="298"/>
      <c r="C40" s="298"/>
      <c r="D40" s="298"/>
      <c r="E40" s="298"/>
      <c r="F40" s="298"/>
      <c r="G40" s="298"/>
      <c r="H40" s="298"/>
    </row>
  </sheetData>
  <mergeCells count="3">
    <mergeCell ref="B2:F2"/>
    <mergeCell ref="B30:H30"/>
    <mergeCell ref="B39:H40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showGridLines="0" showRuler="0" workbookViewId="0"/>
  </sheetViews>
  <sheetFormatPr defaultColWidth="13.28515625" defaultRowHeight="12.75" x14ac:dyDescent="0.2"/>
  <cols>
    <col min="2" max="2" width="47.7109375" customWidth="1"/>
    <col min="3" max="9" width="10.28515625" customWidth="1"/>
  </cols>
  <sheetData>
    <row r="1" spans="1:12" ht="16.7" customHeight="1" x14ac:dyDescent="0.2">
      <c r="A1" s="2"/>
      <c r="B1" s="2"/>
      <c r="C1" s="2"/>
      <c r="D1" s="2"/>
      <c r="E1" s="2"/>
      <c r="F1" s="2"/>
    </row>
    <row r="2" spans="1:12" ht="23.25" customHeight="1" x14ac:dyDescent="0.3">
      <c r="A2" s="2"/>
      <c r="B2" s="295" t="s">
        <v>77</v>
      </c>
      <c r="C2" s="295"/>
      <c r="D2" s="295"/>
      <c r="E2" s="295"/>
      <c r="F2" s="2"/>
    </row>
    <row r="3" spans="1:12" ht="16.7" customHeight="1" x14ac:dyDescent="0.2">
      <c r="A3" s="2"/>
      <c r="B3" s="182" t="s">
        <v>2</v>
      </c>
      <c r="C3" s="2"/>
      <c r="D3" s="2"/>
      <c r="E3" s="2"/>
      <c r="F3" s="2"/>
    </row>
    <row r="4" spans="1:12" ht="16.7" customHeight="1" thickBot="1" x14ac:dyDescent="0.25">
      <c r="A4" s="2"/>
      <c r="B4" s="5"/>
      <c r="C4" s="87"/>
      <c r="D4" s="87"/>
      <c r="E4" s="87"/>
      <c r="F4" s="87"/>
    </row>
    <row r="5" spans="1:12" ht="16.7" customHeight="1" thickBot="1" x14ac:dyDescent="0.25">
      <c r="A5" s="102"/>
      <c r="B5" s="183" t="s">
        <v>30</v>
      </c>
      <c r="C5" s="70" t="s">
        <v>78</v>
      </c>
      <c r="D5" s="70" t="s">
        <v>79</v>
      </c>
      <c r="E5" s="70" t="s">
        <v>80</v>
      </c>
      <c r="F5" s="70" t="s">
        <v>81</v>
      </c>
      <c r="G5" s="70" t="s">
        <v>82</v>
      </c>
      <c r="H5" s="70" t="s">
        <v>83</v>
      </c>
      <c r="I5" s="184" t="s">
        <v>84</v>
      </c>
      <c r="L5" s="1"/>
    </row>
    <row r="6" spans="1:12" ht="16.7" customHeight="1" x14ac:dyDescent="0.2">
      <c r="A6" s="2"/>
      <c r="B6" s="10" t="s">
        <v>85</v>
      </c>
      <c r="C6" s="12">
        <v>192294000</v>
      </c>
      <c r="D6" s="12">
        <v>192294000</v>
      </c>
      <c r="E6" s="12">
        <v>192294000</v>
      </c>
      <c r="F6" s="12">
        <v>192294000</v>
      </c>
      <c r="G6" s="12">
        <v>192294000</v>
      </c>
      <c r="H6" s="12">
        <v>192294000</v>
      </c>
      <c r="I6" s="113">
        <v>192294000</v>
      </c>
    </row>
    <row r="7" spans="1:12" ht="16.7" customHeight="1" x14ac:dyDescent="0.2">
      <c r="A7" s="2"/>
      <c r="B7" s="185" t="s">
        <v>86</v>
      </c>
      <c r="C7" s="17">
        <v>58010000</v>
      </c>
      <c r="D7" s="17">
        <v>50147000</v>
      </c>
      <c r="E7" s="17">
        <v>42917000</v>
      </c>
      <c r="F7" s="17">
        <v>36534000</v>
      </c>
      <c r="G7" s="17">
        <v>30427000</v>
      </c>
      <c r="H7" s="17">
        <v>25170000</v>
      </c>
      <c r="I7" s="138">
        <v>20275000</v>
      </c>
    </row>
    <row r="8" spans="1:12" ht="16.7" customHeight="1" x14ac:dyDescent="0.2">
      <c r="A8" s="2"/>
      <c r="B8" s="185" t="s">
        <v>87</v>
      </c>
      <c r="C8" s="17">
        <v>24369000</v>
      </c>
      <c r="D8" s="17">
        <v>23584000</v>
      </c>
      <c r="E8" s="17">
        <v>21645000</v>
      </c>
      <c r="F8" s="17">
        <v>20502000</v>
      </c>
      <c r="G8" s="17">
        <v>21381000</v>
      </c>
      <c r="H8" s="17">
        <v>23829000</v>
      </c>
      <c r="I8" s="138">
        <v>24313000</v>
      </c>
    </row>
    <row r="9" spans="1:12" ht="16.7" customHeight="1" x14ac:dyDescent="0.2">
      <c r="A9" s="2"/>
      <c r="B9" s="185" t="s">
        <v>88</v>
      </c>
      <c r="C9" s="17">
        <v>27277000</v>
      </c>
      <c r="D9" s="17">
        <v>25737000</v>
      </c>
      <c r="E9" s="17">
        <v>35815000</v>
      </c>
      <c r="F9" s="17">
        <v>31795000</v>
      </c>
      <c r="G9" s="17">
        <v>48173000</v>
      </c>
      <c r="H9" s="17">
        <v>46432000</v>
      </c>
      <c r="I9" s="138">
        <v>44624000</v>
      </c>
    </row>
    <row r="10" spans="1:12" ht="16.7" customHeight="1" x14ac:dyDescent="0.2">
      <c r="A10" s="2"/>
      <c r="B10" s="185" t="s">
        <v>89</v>
      </c>
      <c r="C10" s="17">
        <v>21470000</v>
      </c>
      <c r="D10" s="17">
        <v>23097000</v>
      </c>
      <c r="E10" s="17">
        <v>23737000</v>
      </c>
      <c r="F10" s="17">
        <v>26416000</v>
      </c>
      <c r="G10" s="17">
        <v>25269000</v>
      </c>
      <c r="H10" s="17">
        <v>25850000</v>
      </c>
      <c r="I10" s="138">
        <v>24384000</v>
      </c>
    </row>
    <row r="11" spans="1:12" ht="16.7" customHeight="1" x14ac:dyDescent="0.2">
      <c r="A11" s="2"/>
      <c r="B11" s="185" t="s">
        <v>90</v>
      </c>
      <c r="C11" s="17">
        <v>13795000</v>
      </c>
      <c r="D11" s="17">
        <v>14934000</v>
      </c>
      <c r="E11" s="17">
        <v>13814000</v>
      </c>
      <c r="F11" s="17"/>
      <c r="G11" s="17"/>
      <c r="H11" s="17"/>
      <c r="I11" s="138"/>
    </row>
    <row r="12" spans="1:12" ht="16.7" customHeight="1" x14ac:dyDescent="0.2">
      <c r="A12" s="2"/>
      <c r="B12" s="186" t="s">
        <v>91</v>
      </c>
      <c r="C12" s="22">
        <v>3175000</v>
      </c>
      <c r="D12" s="22">
        <v>3219000</v>
      </c>
      <c r="E12" s="22">
        <v>1158000</v>
      </c>
      <c r="F12" s="22">
        <v>1282000</v>
      </c>
      <c r="G12" s="22">
        <v>1003000</v>
      </c>
      <c r="H12" s="22">
        <v>1007000</v>
      </c>
      <c r="I12" s="126">
        <v>1206000</v>
      </c>
    </row>
    <row r="13" spans="1:12" ht="16.7" customHeight="1" x14ac:dyDescent="0.2">
      <c r="A13" s="2"/>
      <c r="B13" s="187" t="s">
        <v>92</v>
      </c>
      <c r="C13" s="32">
        <v>340390000</v>
      </c>
      <c r="D13" s="32">
        <v>333012000</v>
      </c>
      <c r="E13" s="32">
        <v>331380000</v>
      </c>
      <c r="F13" s="32">
        <v>308823000</v>
      </c>
      <c r="G13" s="32">
        <v>318547000</v>
      </c>
      <c r="H13" s="32">
        <v>314582000</v>
      </c>
      <c r="I13" s="129">
        <v>307096000</v>
      </c>
    </row>
    <row r="14" spans="1:12" ht="6.6" customHeight="1" x14ac:dyDescent="0.2">
      <c r="A14" s="2"/>
      <c r="C14" s="176"/>
      <c r="D14" s="176"/>
      <c r="E14" s="176"/>
      <c r="F14" s="176"/>
      <c r="G14" s="176"/>
      <c r="H14" s="176"/>
      <c r="I14" s="177"/>
    </row>
    <row r="15" spans="1:12" ht="16.7" customHeight="1" x14ac:dyDescent="0.2">
      <c r="A15" s="2"/>
      <c r="B15" s="185" t="s">
        <v>93</v>
      </c>
      <c r="C15" s="17">
        <v>14975000</v>
      </c>
      <c r="D15" s="17">
        <v>13653000</v>
      </c>
      <c r="E15" s="17">
        <v>14660000</v>
      </c>
      <c r="F15" s="17">
        <v>14002000</v>
      </c>
      <c r="G15" s="17">
        <v>12550000</v>
      </c>
      <c r="H15" s="17">
        <v>14140000</v>
      </c>
      <c r="I15" s="138">
        <v>14823000</v>
      </c>
    </row>
    <row r="16" spans="1:12" ht="16.7" customHeight="1" x14ac:dyDescent="0.2">
      <c r="A16" s="2"/>
      <c r="B16" s="185" t="s">
        <v>94</v>
      </c>
      <c r="C16" s="17">
        <v>66134000</v>
      </c>
      <c r="D16" s="17">
        <v>75813000</v>
      </c>
      <c r="E16" s="17">
        <v>65743000</v>
      </c>
      <c r="F16" s="17">
        <v>69192000</v>
      </c>
      <c r="G16" s="17">
        <v>76470000</v>
      </c>
      <c r="H16" s="17">
        <v>77096000</v>
      </c>
      <c r="I16" s="138">
        <v>69156000</v>
      </c>
    </row>
    <row r="17" spans="1:9" ht="16.7" customHeight="1" x14ac:dyDescent="0.2">
      <c r="A17" s="2"/>
      <c r="B17" s="185" t="s">
        <v>95</v>
      </c>
      <c r="C17" s="17">
        <v>63537000</v>
      </c>
      <c r="D17" s="17">
        <v>57572000</v>
      </c>
      <c r="E17" s="17">
        <v>48298000</v>
      </c>
      <c r="F17" s="17">
        <v>46177000</v>
      </c>
      <c r="G17" s="17">
        <v>51589000</v>
      </c>
      <c r="H17" s="17">
        <v>47458000</v>
      </c>
      <c r="I17" s="138">
        <v>42778000</v>
      </c>
    </row>
    <row r="18" spans="1:9" ht="16.7" customHeight="1" x14ac:dyDescent="0.2">
      <c r="A18" s="2"/>
      <c r="B18" s="185" t="s">
        <v>89</v>
      </c>
      <c r="C18" s="17">
        <v>7164000</v>
      </c>
      <c r="D18" s="17">
        <v>5232000</v>
      </c>
      <c r="E18" s="17">
        <v>6890000</v>
      </c>
      <c r="F18" s="17">
        <v>6390000</v>
      </c>
      <c r="G18" s="17">
        <v>9363000</v>
      </c>
      <c r="H18" s="17">
        <v>7628000</v>
      </c>
      <c r="I18" s="138">
        <v>10635000</v>
      </c>
    </row>
    <row r="19" spans="1:9" ht="16.7" customHeight="1" x14ac:dyDescent="0.2">
      <c r="A19" s="2"/>
      <c r="B19" s="185" t="s">
        <v>96</v>
      </c>
      <c r="C19" s="17">
        <v>24194000</v>
      </c>
      <c r="D19" s="17">
        <v>20814000</v>
      </c>
      <c r="E19" s="17">
        <v>36803000</v>
      </c>
      <c r="F19" s="17">
        <v>37309000</v>
      </c>
      <c r="G19" s="17">
        <v>33260000</v>
      </c>
      <c r="H19" s="17">
        <v>26117000</v>
      </c>
      <c r="I19" s="138">
        <v>36209000</v>
      </c>
    </row>
    <row r="20" spans="1:9" ht="16.7" customHeight="1" x14ac:dyDescent="0.2">
      <c r="A20" s="2"/>
      <c r="B20" s="185" t="s">
        <v>97</v>
      </c>
      <c r="C20" s="17">
        <v>136000000</v>
      </c>
      <c r="D20" s="17">
        <v>216000000</v>
      </c>
      <c r="E20" s="17">
        <v>171000000</v>
      </c>
      <c r="F20" s="17">
        <v>231753000</v>
      </c>
      <c r="G20" s="17">
        <v>127745000</v>
      </c>
      <c r="H20" s="17">
        <v>235854000</v>
      </c>
      <c r="I20" s="138">
        <v>227662000</v>
      </c>
    </row>
    <row r="21" spans="1:9" ht="16.7" customHeight="1" x14ac:dyDescent="0.2">
      <c r="A21" s="2"/>
      <c r="B21" s="186" t="s">
        <v>98</v>
      </c>
      <c r="C21" s="22">
        <v>193364000</v>
      </c>
      <c r="D21" s="22">
        <v>113808000</v>
      </c>
      <c r="E21" s="22">
        <v>132729000</v>
      </c>
      <c r="F21" s="22">
        <v>89496000</v>
      </c>
      <c r="G21" s="22">
        <v>188314000</v>
      </c>
      <c r="H21" s="22">
        <v>89573000</v>
      </c>
      <c r="I21" s="126">
        <v>87532000</v>
      </c>
    </row>
    <row r="22" spans="1:9" ht="16.7" customHeight="1" x14ac:dyDescent="0.2">
      <c r="A22" s="2"/>
      <c r="B22" s="188" t="s">
        <v>99</v>
      </c>
      <c r="C22" s="32">
        <v>505368000</v>
      </c>
      <c r="D22" s="32">
        <v>502892000</v>
      </c>
      <c r="E22" s="32">
        <v>476123000</v>
      </c>
      <c r="F22" s="32">
        <v>494319000</v>
      </c>
      <c r="G22" s="32">
        <v>499291000</v>
      </c>
      <c r="H22" s="32">
        <v>497866000</v>
      </c>
      <c r="I22" s="129">
        <v>488795000</v>
      </c>
    </row>
    <row r="23" spans="1:9" ht="6.6" customHeight="1" x14ac:dyDescent="0.2">
      <c r="A23" s="2"/>
      <c r="C23" s="90"/>
      <c r="D23" s="90"/>
      <c r="E23" s="90"/>
      <c r="F23" s="90"/>
      <c r="G23" s="90"/>
      <c r="H23" s="90"/>
      <c r="I23" s="173"/>
    </row>
    <row r="24" spans="1:9" ht="16.7" customHeight="1" thickBot="1" x14ac:dyDescent="0.25">
      <c r="A24" s="2"/>
      <c r="B24" s="189" t="s">
        <v>100</v>
      </c>
      <c r="C24" s="51">
        <v>845758000</v>
      </c>
      <c r="D24" s="51">
        <v>835904000</v>
      </c>
      <c r="E24" s="51">
        <v>807503000</v>
      </c>
      <c r="F24" s="51">
        <v>803142000</v>
      </c>
      <c r="G24" s="51">
        <v>817838000</v>
      </c>
      <c r="H24" s="51">
        <v>812448000</v>
      </c>
      <c r="I24" s="190">
        <v>795891000</v>
      </c>
    </row>
    <row r="25" spans="1:9" ht="6.6" customHeight="1" x14ac:dyDescent="0.2">
      <c r="A25" s="2"/>
      <c r="B25" s="209"/>
      <c r="C25" s="191"/>
      <c r="D25" s="191"/>
      <c r="E25" s="191"/>
      <c r="F25" s="191"/>
      <c r="G25" s="191"/>
      <c r="H25" s="191"/>
      <c r="I25" s="210"/>
    </row>
    <row r="26" spans="1:9" ht="16.7" customHeight="1" x14ac:dyDescent="0.2">
      <c r="A26" s="2"/>
      <c r="B26" s="192" t="s">
        <v>101</v>
      </c>
      <c r="C26" s="141">
        <v>218174000</v>
      </c>
      <c r="D26" s="141">
        <v>208491000</v>
      </c>
      <c r="E26" s="141">
        <v>199606000</v>
      </c>
      <c r="F26" s="141">
        <v>206815000</v>
      </c>
      <c r="G26" s="141">
        <v>208014000</v>
      </c>
      <c r="H26" s="141">
        <v>202829000</v>
      </c>
      <c r="I26" s="142">
        <v>181588000</v>
      </c>
    </row>
    <row r="27" spans="1:9" ht="6.6" customHeight="1" x14ac:dyDescent="0.2">
      <c r="A27" s="2"/>
      <c r="C27" s="176"/>
      <c r="D27" s="176"/>
      <c r="E27" s="176"/>
      <c r="F27" s="176"/>
      <c r="G27" s="176"/>
      <c r="H27" s="176"/>
      <c r="I27" s="177"/>
    </row>
    <row r="28" spans="1:9" ht="16.7" customHeight="1" x14ac:dyDescent="0.2">
      <c r="A28" s="2"/>
      <c r="B28" s="185" t="s">
        <v>102</v>
      </c>
      <c r="C28" s="17">
        <v>17257000</v>
      </c>
      <c r="D28" s="17">
        <v>15579000</v>
      </c>
      <c r="E28" s="17">
        <v>26654000</v>
      </c>
      <c r="F28" s="17">
        <v>25248000</v>
      </c>
      <c r="G28" s="17">
        <v>41320000</v>
      </c>
      <c r="H28" s="17">
        <v>39956000</v>
      </c>
      <c r="I28" s="138">
        <v>38441000</v>
      </c>
    </row>
    <row r="29" spans="1:9" ht="16.7" customHeight="1" x14ac:dyDescent="0.2">
      <c r="A29" s="2"/>
      <c r="B29" s="185" t="s">
        <v>103</v>
      </c>
      <c r="C29" s="17">
        <v>2907000</v>
      </c>
      <c r="D29" s="17">
        <v>2665000</v>
      </c>
      <c r="E29" s="17">
        <v>2404000</v>
      </c>
      <c r="F29" s="17">
        <v>1281000</v>
      </c>
      <c r="G29" s="17">
        <v>692000</v>
      </c>
      <c r="H29" s="17">
        <v>427000</v>
      </c>
      <c r="I29" s="138">
        <v>1040000</v>
      </c>
    </row>
    <row r="30" spans="1:9" ht="16.7" customHeight="1" x14ac:dyDescent="0.2">
      <c r="A30" s="2"/>
      <c r="B30" s="185" t="s">
        <v>104</v>
      </c>
      <c r="C30" s="17">
        <v>28369000</v>
      </c>
      <c r="D30" s="17">
        <v>26706000</v>
      </c>
      <c r="E30" s="17">
        <v>18237000</v>
      </c>
      <c r="F30" s="17">
        <v>17962000</v>
      </c>
      <c r="G30" s="17">
        <v>18070000</v>
      </c>
      <c r="H30" s="17">
        <v>18107000</v>
      </c>
      <c r="I30" s="138">
        <v>14841000</v>
      </c>
    </row>
    <row r="31" spans="1:9" ht="16.7" customHeight="1" x14ac:dyDescent="0.2">
      <c r="A31" s="2"/>
      <c r="B31" s="186" t="s">
        <v>49</v>
      </c>
      <c r="C31" s="22">
        <v>262247000</v>
      </c>
      <c r="D31" s="22">
        <v>272679000</v>
      </c>
      <c r="E31" s="22">
        <v>263043000</v>
      </c>
      <c r="F31" s="22">
        <v>289885000</v>
      </c>
      <c r="G31" s="22">
        <v>276526000</v>
      </c>
      <c r="H31" s="22">
        <v>278533000</v>
      </c>
      <c r="I31" s="126">
        <v>267059000</v>
      </c>
    </row>
    <row r="32" spans="1:9" ht="16.7" customHeight="1" x14ac:dyDescent="0.2">
      <c r="A32" s="2"/>
      <c r="B32" s="188" t="s">
        <v>105</v>
      </c>
      <c r="C32" s="32">
        <v>310780000</v>
      </c>
      <c r="D32" s="32">
        <v>317629000</v>
      </c>
      <c r="E32" s="32">
        <v>310338000</v>
      </c>
      <c r="F32" s="32">
        <v>334376000</v>
      </c>
      <c r="G32" s="32">
        <v>336608000</v>
      </c>
      <c r="H32" s="32">
        <v>337023000</v>
      </c>
      <c r="I32" s="129">
        <v>321381000</v>
      </c>
    </row>
    <row r="33" spans="1:9" ht="6.6" customHeight="1" x14ac:dyDescent="0.2">
      <c r="A33" s="2"/>
      <c r="C33" s="176"/>
      <c r="D33" s="176"/>
      <c r="E33" s="176"/>
      <c r="F33" s="176"/>
      <c r="G33" s="176"/>
      <c r="H33" s="176"/>
      <c r="I33" s="177"/>
    </row>
    <row r="34" spans="1:9" ht="16.7" customHeight="1" x14ac:dyDescent="0.2">
      <c r="A34" s="2"/>
      <c r="B34" s="185" t="s">
        <v>106</v>
      </c>
      <c r="C34" s="17">
        <v>12676000</v>
      </c>
      <c r="D34" s="17">
        <v>11820000</v>
      </c>
      <c r="E34" s="17">
        <v>6102000</v>
      </c>
      <c r="F34" s="17">
        <v>10981000</v>
      </c>
      <c r="G34" s="17">
        <v>16575000</v>
      </c>
      <c r="H34" s="17">
        <v>10471000</v>
      </c>
      <c r="I34" s="138">
        <v>21168000</v>
      </c>
    </row>
    <row r="35" spans="1:9" ht="16.7" customHeight="1" x14ac:dyDescent="0.2">
      <c r="A35" s="2"/>
      <c r="B35" s="185" t="s">
        <v>102</v>
      </c>
      <c r="C35" s="17">
        <v>11717000</v>
      </c>
      <c r="D35" s="17">
        <v>11824000</v>
      </c>
      <c r="E35" s="17">
        <v>11071000</v>
      </c>
      <c r="F35" s="17">
        <v>8649000</v>
      </c>
      <c r="G35" s="17">
        <v>8846000</v>
      </c>
      <c r="H35" s="17">
        <v>8183000</v>
      </c>
      <c r="I35" s="138">
        <v>8272000</v>
      </c>
    </row>
    <row r="36" spans="1:9" ht="16.7" customHeight="1" x14ac:dyDescent="0.2">
      <c r="A36" s="2"/>
      <c r="B36" s="185" t="s">
        <v>104</v>
      </c>
      <c r="C36" s="17">
        <v>36714000</v>
      </c>
      <c r="D36" s="17">
        <v>10937000</v>
      </c>
      <c r="E36" s="17">
        <v>11020000</v>
      </c>
      <c r="F36" s="17">
        <v>7060000</v>
      </c>
      <c r="G36" s="17">
        <v>6558000</v>
      </c>
      <c r="H36" s="17">
        <v>6944000</v>
      </c>
      <c r="I36" s="138">
        <v>10879000</v>
      </c>
    </row>
    <row r="37" spans="1:9" ht="16.7" customHeight="1" x14ac:dyDescent="0.2">
      <c r="A37" s="2"/>
      <c r="B37" s="185" t="s">
        <v>49</v>
      </c>
      <c r="C37" s="17">
        <v>171965000</v>
      </c>
      <c r="D37" s="17">
        <v>171930000</v>
      </c>
      <c r="E37" s="17">
        <v>175607000</v>
      </c>
      <c r="F37" s="17">
        <v>151917000</v>
      </c>
      <c r="G37" s="17">
        <v>161421000</v>
      </c>
      <c r="H37" s="17">
        <v>161375000</v>
      </c>
      <c r="I37" s="138">
        <v>166171000</v>
      </c>
    </row>
    <row r="38" spans="1:9" ht="16.7" customHeight="1" x14ac:dyDescent="0.2">
      <c r="A38" s="2"/>
      <c r="B38" s="185" t="s">
        <v>107</v>
      </c>
      <c r="C38" s="17">
        <v>23926000</v>
      </c>
      <c r="D38" s="17">
        <v>22169000</v>
      </c>
      <c r="E38" s="17">
        <v>18921000</v>
      </c>
      <c r="F38" s="17">
        <v>18644000</v>
      </c>
      <c r="G38" s="17">
        <v>20100000</v>
      </c>
      <c r="H38" s="17">
        <v>19715000</v>
      </c>
      <c r="I38" s="138">
        <v>17078000</v>
      </c>
    </row>
    <row r="39" spans="1:9" ht="16.7" customHeight="1" x14ac:dyDescent="0.2">
      <c r="A39" s="2"/>
      <c r="B39" s="185" t="s">
        <v>108</v>
      </c>
      <c r="C39" s="17">
        <v>3072000</v>
      </c>
      <c r="D39" s="17">
        <v>2180000</v>
      </c>
      <c r="E39" s="17">
        <v>3133000</v>
      </c>
      <c r="F39" s="17">
        <v>2986000</v>
      </c>
      <c r="G39" s="17">
        <v>2406000</v>
      </c>
      <c r="H39" s="17">
        <v>3012000</v>
      </c>
      <c r="I39" s="138">
        <v>1594000</v>
      </c>
    </row>
    <row r="40" spans="1:9" ht="16.7" customHeight="1" x14ac:dyDescent="0.2">
      <c r="A40" s="2"/>
      <c r="B40" s="186" t="s">
        <v>109</v>
      </c>
      <c r="C40" s="22">
        <v>56734000</v>
      </c>
      <c r="D40" s="22">
        <v>78924000</v>
      </c>
      <c r="E40" s="22">
        <v>71705000</v>
      </c>
      <c r="F40" s="22">
        <v>61714000</v>
      </c>
      <c r="G40" s="22">
        <v>57310000</v>
      </c>
      <c r="H40" s="22">
        <v>62896000</v>
      </c>
      <c r="I40" s="126">
        <v>67760000</v>
      </c>
    </row>
    <row r="41" spans="1:9" ht="16.7" customHeight="1" x14ac:dyDescent="0.2">
      <c r="A41" s="2"/>
      <c r="B41" s="188" t="s">
        <v>110</v>
      </c>
      <c r="C41" s="32">
        <v>316804000</v>
      </c>
      <c r="D41" s="32">
        <v>309784000</v>
      </c>
      <c r="E41" s="32">
        <v>297559000</v>
      </c>
      <c r="F41" s="32">
        <v>261951000</v>
      </c>
      <c r="G41" s="32">
        <v>273216000</v>
      </c>
      <c r="H41" s="32">
        <v>272596000</v>
      </c>
      <c r="I41" s="129">
        <v>292922000</v>
      </c>
    </row>
    <row r="42" spans="1:9" ht="6.6" customHeight="1" x14ac:dyDescent="0.2">
      <c r="A42" s="2"/>
      <c r="C42" s="193"/>
      <c r="D42" s="193"/>
      <c r="E42" s="193"/>
      <c r="F42" s="193"/>
      <c r="G42" s="193"/>
      <c r="H42" s="193"/>
      <c r="I42" s="211"/>
    </row>
    <row r="43" spans="1:9" ht="16.7" customHeight="1" thickBot="1" x14ac:dyDescent="0.25">
      <c r="A43" s="2"/>
      <c r="B43" s="194" t="s">
        <v>111</v>
      </c>
      <c r="C43" s="195">
        <v>845758000</v>
      </c>
      <c r="D43" s="195">
        <v>835904000</v>
      </c>
      <c r="E43" s="195">
        <v>807503000</v>
      </c>
      <c r="F43" s="195">
        <v>803142000</v>
      </c>
      <c r="G43" s="195">
        <v>817838000</v>
      </c>
      <c r="H43" s="195">
        <v>812448000</v>
      </c>
      <c r="I43" s="196">
        <v>795891000</v>
      </c>
    </row>
    <row r="44" spans="1:9" ht="16.7" customHeight="1" x14ac:dyDescent="0.2">
      <c r="A44" s="2"/>
      <c r="B44" s="209"/>
      <c r="C44" s="98"/>
      <c r="D44" s="98"/>
      <c r="E44" s="98"/>
      <c r="F44" s="47"/>
      <c r="G44" s="97"/>
      <c r="H44" s="97"/>
      <c r="I44" s="98"/>
    </row>
    <row r="45" spans="1:9" ht="16.7" customHeight="1" x14ac:dyDescent="0.2">
      <c r="A45" s="2"/>
      <c r="F45" s="2"/>
    </row>
    <row r="46" spans="1:9" ht="16.7" customHeight="1" x14ac:dyDescent="0.2">
      <c r="A46" s="2"/>
      <c r="B46" s="197" t="s">
        <v>112</v>
      </c>
      <c r="F46" s="2"/>
    </row>
    <row r="47" spans="1:9" ht="16.7" customHeight="1" thickBot="1" x14ac:dyDescent="0.25">
      <c r="A47" s="2"/>
      <c r="B47" s="198" t="s">
        <v>113</v>
      </c>
    </row>
    <row r="48" spans="1:9" ht="16.7" customHeight="1" x14ac:dyDescent="0.2">
      <c r="A48" s="2"/>
      <c r="B48" s="97" t="s">
        <v>50</v>
      </c>
      <c r="C48" s="200">
        <v>398096000</v>
      </c>
      <c r="D48" s="200">
        <v>410742000</v>
      </c>
      <c r="E48" s="200">
        <v>407497000</v>
      </c>
      <c r="F48" s="200">
        <v>406570000</v>
      </c>
      <c r="G48" s="200">
        <v>406329000</v>
      </c>
      <c r="H48" s="200">
        <v>408609000</v>
      </c>
      <c r="I48" s="113">
        <v>404794000</v>
      </c>
    </row>
    <row r="49" spans="1:9" ht="16.7" customHeight="1" x14ac:dyDescent="0.2">
      <c r="A49" s="2"/>
      <c r="B49" s="153" t="s">
        <v>51</v>
      </c>
      <c r="C49" s="201">
        <v>13920000</v>
      </c>
      <c r="D49" s="201">
        <v>11144000</v>
      </c>
      <c r="E49" s="201">
        <v>10477000</v>
      </c>
      <c r="F49" s="201">
        <v>16199000</v>
      </c>
      <c r="G49" s="201">
        <v>12396000</v>
      </c>
      <c r="H49" s="201">
        <v>10623000</v>
      </c>
      <c r="I49" s="138">
        <v>8816000</v>
      </c>
    </row>
    <row r="50" spans="1:9" ht="16.7" customHeight="1" x14ac:dyDescent="0.2">
      <c r="A50" s="2"/>
      <c r="B50" s="202" t="s">
        <v>12</v>
      </c>
      <c r="C50" s="203">
        <v>22196000</v>
      </c>
      <c r="D50" s="203">
        <v>22723000</v>
      </c>
      <c r="E50" s="203">
        <v>20676000</v>
      </c>
      <c r="F50" s="203">
        <v>19033000</v>
      </c>
      <c r="G50" s="203">
        <v>19222000</v>
      </c>
      <c r="H50" s="203">
        <v>20676000</v>
      </c>
      <c r="I50" s="126">
        <v>19620000</v>
      </c>
    </row>
    <row r="51" spans="1:9" ht="16.7" customHeight="1" thickBot="1" x14ac:dyDescent="0.25">
      <c r="A51" s="2"/>
      <c r="B51" s="205" t="s">
        <v>114</v>
      </c>
      <c r="C51" s="206">
        <v>434212000</v>
      </c>
      <c r="D51" s="206">
        <v>444609000</v>
      </c>
      <c r="E51" s="206">
        <v>438650000</v>
      </c>
      <c r="F51" s="206">
        <v>441802000</v>
      </c>
      <c r="G51" s="206">
        <v>437947000</v>
      </c>
      <c r="H51" s="206">
        <v>439908000</v>
      </c>
      <c r="I51" s="190">
        <v>433230000</v>
      </c>
    </row>
    <row r="52" spans="1:9" ht="6.6" customHeight="1" x14ac:dyDescent="0.2">
      <c r="A52" s="2"/>
      <c r="B52" s="97"/>
      <c r="C52" s="97"/>
      <c r="D52" s="97"/>
      <c r="E52" s="97"/>
      <c r="F52" s="97"/>
      <c r="G52" s="97"/>
      <c r="H52" s="97"/>
      <c r="I52" s="212"/>
    </row>
    <row r="53" spans="1:9" ht="16.7" customHeight="1" x14ac:dyDescent="0.2">
      <c r="A53" s="2"/>
      <c r="B53" s="153" t="s">
        <v>50</v>
      </c>
      <c r="C53" s="201">
        <v>15256000</v>
      </c>
      <c r="D53" s="201">
        <v>15470000</v>
      </c>
      <c r="E53" s="201">
        <v>23744000</v>
      </c>
      <c r="F53" s="201">
        <v>27201000</v>
      </c>
      <c r="G53" s="201">
        <v>27039000</v>
      </c>
      <c r="H53" s="201">
        <v>27715000</v>
      </c>
      <c r="I53" s="138">
        <v>26997000</v>
      </c>
    </row>
    <row r="54" spans="1:9" ht="16.7" customHeight="1" x14ac:dyDescent="0.2">
      <c r="A54" s="2"/>
      <c r="B54" s="202" t="s">
        <v>51</v>
      </c>
      <c r="C54" s="203">
        <v>2091000</v>
      </c>
      <c r="D54" s="203">
        <v>3751000</v>
      </c>
      <c r="E54" s="203">
        <v>1166000</v>
      </c>
      <c r="F54" s="203">
        <v>1322000</v>
      </c>
      <c r="G54" s="203">
        <v>1179000</v>
      </c>
      <c r="H54" s="203">
        <v>1675000</v>
      </c>
      <c r="I54" s="126">
        <v>1434000</v>
      </c>
    </row>
    <row r="55" spans="1:9" ht="16.7" customHeight="1" x14ac:dyDescent="0.2">
      <c r="B55" s="187" t="s">
        <v>115</v>
      </c>
      <c r="C55" s="207">
        <v>17347000</v>
      </c>
      <c r="D55" s="207">
        <v>19221000</v>
      </c>
      <c r="E55" s="207">
        <v>24910000</v>
      </c>
      <c r="F55" s="207">
        <v>28523000</v>
      </c>
      <c r="G55" s="207">
        <v>28218000</v>
      </c>
      <c r="H55" s="207">
        <v>29390000</v>
      </c>
      <c r="I55" s="129">
        <v>28431000</v>
      </c>
    </row>
    <row r="56" spans="1:9" ht="6.6" customHeight="1" x14ac:dyDescent="0.2">
      <c r="I56" s="177"/>
    </row>
    <row r="57" spans="1:9" ht="16.7" customHeight="1" x14ac:dyDescent="0.2">
      <c r="B57" s="153" t="s">
        <v>50</v>
      </c>
      <c r="C57" s="201">
        <v>413352000</v>
      </c>
      <c r="D57" s="201">
        <v>426212000</v>
      </c>
      <c r="E57" s="201">
        <v>431241000</v>
      </c>
      <c r="F57" s="201">
        <v>433771000</v>
      </c>
      <c r="G57" s="201">
        <v>433368000</v>
      </c>
      <c r="H57" s="201">
        <v>436324000</v>
      </c>
      <c r="I57" s="138">
        <v>431791000</v>
      </c>
    </row>
    <row r="58" spans="1:9" ht="16.7" customHeight="1" x14ac:dyDescent="0.2">
      <c r="B58" s="153" t="s">
        <v>51</v>
      </c>
      <c r="C58" s="201">
        <v>16011000</v>
      </c>
      <c r="D58" s="201">
        <v>14895000</v>
      </c>
      <c r="E58" s="201">
        <v>11643000</v>
      </c>
      <c r="F58" s="201">
        <v>17521000</v>
      </c>
      <c r="G58" s="201">
        <v>13575000</v>
      </c>
      <c r="H58" s="201">
        <v>12298000</v>
      </c>
      <c r="I58" s="138">
        <v>10250000</v>
      </c>
    </row>
    <row r="59" spans="1:9" ht="16.7" customHeight="1" x14ac:dyDescent="0.2">
      <c r="B59" s="202" t="s">
        <v>12</v>
      </c>
      <c r="C59" s="203">
        <v>22196000</v>
      </c>
      <c r="D59" s="203">
        <v>22723000</v>
      </c>
      <c r="E59" s="203">
        <v>20676000</v>
      </c>
      <c r="F59" s="203">
        <v>19033000</v>
      </c>
      <c r="G59" s="203">
        <v>19222000</v>
      </c>
      <c r="H59" s="203">
        <v>20676000</v>
      </c>
      <c r="I59" s="204">
        <v>19620000</v>
      </c>
    </row>
    <row r="60" spans="1:9" ht="16.7" customHeight="1" thickBot="1" x14ac:dyDescent="0.25">
      <c r="B60" s="205" t="s">
        <v>52</v>
      </c>
      <c r="C60" s="208">
        <v>451559000</v>
      </c>
      <c r="D60" s="208">
        <v>463830000</v>
      </c>
      <c r="E60" s="208">
        <v>463560000</v>
      </c>
      <c r="F60" s="208">
        <v>470325000</v>
      </c>
      <c r="G60" s="208">
        <v>466165000</v>
      </c>
      <c r="H60" s="208">
        <v>469298000</v>
      </c>
      <c r="I60" s="190">
        <v>461661000</v>
      </c>
    </row>
    <row r="61" spans="1:9" ht="16.7" customHeight="1" x14ac:dyDescent="0.2">
      <c r="B61" s="97"/>
      <c r="C61" s="97"/>
      <c r="D61" s="97"/>
      <c r="E61" s="97"/>
      <c r="F61" s="97"/>
      <c r="G61" s="97"/>
      <c r="H61" s="97"/>
      <c r="I61" s="98"/>
    </row>
    <row r="62" spans="1:9" ht="16.7" customHeight="1" x14ac:dyDescent="0.2"/>
    <row r="63" spans="1:9" ht="16.7" customHeight="1" thickBot="1" x14ac:dyDescent="0.25">
      <c r="B63" s="198" t="s">
        <v>116</v>
      </c>
    </row>
    <row r="64" spans="1:9" ht="16.7" customHeight="1" x14ac:dyDescent="0.2">
      <c r="B64" s="97" t="s">
        <v>117</v>
      </c>
      <c r="C64" s="200">
        <v>193364000</v>
      </c>
      <c r="D64" s="200">
        <v>113808000</v>
      </c>
      <c r="E64" s="200">
        <v>132729000</v>
      </c>
      <c r="F64" s="200">
        <v>89496000</v>
      </c>
      <c r="G64" s="200">
        <v>188314000</v>
      </c>
      <c r="H64" s="200">
        <v>89573000</v>
      </c>
      <c r="I64" s="113">
        <v>87532000</v>
      </c>
    </row>
    <row r="65" spans="2:9" ht="16.7" customHeight="1" x14ac:dyDescent="0.2">
      <c r="B65" s="202" t="s">
        <v>118</v>
      </c>
      <c r="C65" s="203">
        <v>136000000</v>
      </c>
      <c r="D65" s="203">
        <v>216000000</v>
      </c>
      <c r="E65" s="203">
        <v>171000000</v>
      </c>
      <c r="F65" s="203">
        <v>231753000</v>
      </c>
      <c r="G65" s="203">
        <v>127745000</v>
      </c>
      <c r="H65" s="203">
        <v>235854000</v>
      </c>
      <c r="I65" s="126">
        <v>227662000</v>
      </c>
    </row>
    <row r="66" spans="2:9" ht="16.7" customHeight="1" thickBot="1" x14ac:dyDescent="0.25">
      <c r="B66" s="205" t="s">
        <v>119</v>
      </c>
      <c r="C66" s="206">
        <v>329364000</v>
      </c>
      <c r="D66" s="206">
        <v>329808000</v>
      </c>
      <c r="E66" s="206">
        <v>303729000</v>
      </c>
      <c r="F66" s="206">
        <v>321249000</v>
      </c>
      <c r="G66" s="206">
        <v>316059000</v>
      </c>
      <c r="H66" s="206">
        <v>325427000</v>
      </c>
      <c r="I66" s="190">
        <v>315194000</v>
      </c>
    </row>
    <row r="67" spans="2:9" ht="16.7" customHeight="1" x14ac:dyDescent="0.2">
      <c r="B67" s="213"/>
      <c r="C67" s="213"/>
      <c r="D67" s="213"/>
      <c r="E67" s="213"/>
      <c r="F67" s="213"/>
      <c r="G67" s="213"/>
      <c r="H67" s="213"/>
      <c r="I67" s="214"/>
    </row>
  </sheetData>
  <mergeCells count="1">
    <mergeCell ref="B2:E2"/>
  </mergeCells>
  <pageMargins left="0.75" right="0.75" top="1" bottom="1" header="0.5" footer="0.5"/>
  <ignoredErrors>
    <ignoredError sqref="C5:I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6"/>
  <sheetViews>
    <sheetView showGridLines="0" showRuler="0" workbookViewId="0"/>
  </sheetViews>
  <sheetFormatPr defaultColWidth="13.28515625" defaultRowHeight="12.75" x14ac:dyDescent="0.2"/>
  <cols>
    <col min="2" max="2" width="63.42578125" customWidth="1"/>
    <col min="3" max="8" width="12.42578125" customWidth="1"/>
    <col min="9" max="9" width="0.7109375" customWidth="1"/>
    <col min="11" max="11" width="0.7109375" customWidth="1"/>
  </cols>
  <sheetData>
    <row r="1" spans="1:26" ht="16.7" customHeight="1" x14ac:dyDescent="0.2">
      <c r="A1" s="2"/>
      <c r="B1" s="2"/>
      <c r="C1" s="2"/>
      <c r="D1" s="2"/>
      <c r="E1" s="2"/>
      <c r="F1" s="2"/>
      <c r="G1" s="2"/>
      <c r="H1" s="2"/>
      <c r="I1" s="2"/>
    </row>
    <row r="2" spans="1:26" ht="23.25" customHeight="1" x14ac:dyDescent="0.3">
      <c r="A2" s="2"/>
      <c r="B2" s="295" t="s">
        <v>120</v>
      </c>
      <c r="C2" s="295"/>
      <c r="D2" s="295"/>
      <c r="E2" s="295"/>
      <c r="F2" s="295"/>
      <c r="G2" s="2"/>
      <c r="H2" s="2"/>
      <c r="I2" s="2"/>
    </row>
    <row r="3" spans="1:26" ht="16.7" customHeight="1" x14ac:dyDescent="0.2">
      <c r="A3" s="2"/>
      <c r="B3" s="4" t="s">
        <v>2</v>
      </c>
      <c r="C3" s="2"/>
      <c r="D3" s="2"/>
      <c r="E3" s="2"/>
      <c r="F3" s="2"/>
      <c r="G3" s="2"/>
      <c r="H3" s="2"/>
      <c r="I3" s="2"/>
    </row>
    <row r="4" spans="1:26" ht="16.7" customHeight="1" x14ac:dyDescent="0.2">
      <c r="A4" s="2"/>
      <c r="B4" s="5"/>
      <c r="C4" s="87"/>
      <c r="D4" s="87"/>
      <c r="E4" s="87"/>
      <c r="F4" s="87"/>
      <c r="G4" s="87"/>
      <c r="H4" s="87"/>
      <c r="I4" s="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7" customHeight="1" x14ac:dyDescent="0.2">
      <c r="A5" s="102"/>
      <c r="B5" s="215" t="s">
        <v>30</v>
      </c>
      <c r="C5" s="216" t="s">
        <v>55</v>
      </c>
      <c r="D5" s="216" t="s">
        <v>5</v>
      </c>
      <c r="E5" s="216" t="s">
        <v>56</v>
      </c>
      <c r="F5" s="216" t="s">
        <v>57</v>
      </c>
      <c r="G5" s="216" t="s">
        <v>58</v>
      </c>
      <c r="H5" s="217" t="s">
        <v>4</v>
      </c>
      <c r="I5" s="102"/>
      <c r="J5" s="218" t="s">
        <v>7</v>
      </c>
      <c r="L5" s="219" t="s">
        <v>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7" customHeight="1" x14ac:dyDescent="0.2">
      <c r="A6" s="2"/>
      <c r="B6" s="220" t="s">
        <v>36</v>
      </c>
      <c r="C6" s="221">
        <v>-17785000</v>
      </c>
      <c r="D6" s="221">
        <v>-4529000</v>
      </c>
      <c r="E6" s="221">
        <v>2647000</v>
      </c>
      <c r="F6" s="221">
        <v>-3557000</v>
      </c>
      <c r="G6" s="221">
        <v>-8738000</v>
      </c>
      <c r="H6" s="222">
        <v>-10360000</v>
      </c>
      <c r="I6" s="102"/>
      <c r="J6" s="223">
        <v>-20008000</v>
      </c>
      <c r="L6" s="224">
        <v>-97613000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7" customHeight="1" x14ac:dyDescent="0.2">
      <c r="A7" s="2"/>
      <c r="B7" s="185" t="s">
        <v>121</v>
      </c>
      <c r="C7" s="17">
        <v>4340000</v>
      </c>
      <c r="D7" s="17">
        <v>-3933000</v>
      </c>
      <c r="E7" s="17">
        <v>38000</v>
      </c>
      <c r="F7" s="17">
        <v>-1027000</v>
      </c>
      <c r="G7" s="17">
        <v>1118000</v>
      </c>
      <c r="H7" s="138">
        <v>-1343000</v>
      </c>
      <c r="I7" s="102"/>
      <c r="J7" s="139">
        <v>-1214000</v>
      </c>
      <c r="L7" s="140">
        <v>6373000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7" customHeight="1" x14ac:dyDescent="0.2">
      <c r="A8" s="2"/>
      <c r="B8" s="185" t="s">
        <v>37</v>
      </c>
      <c r="C8" s="17">
        <v>13720000</v>
      </c>
      <c r="D8" s="17">
        <v>13339000</v>
      </c>
      <c r="E8" s="17">
        <v>12508000</v>
      </c>
      <c r="F8" s="17">
        <v>11180000</v>
      </c>
      <c r="G8" s="17">
        <v>9837000</v>
      </c>
      <c r="H8" s="138">
        <v>10091000</v>
      </c>
      <c r="I8" s="102"/>
      <c r="J8" s="139">
        <v>43616000</v>
      </c>
      <c r="L8" s="140">
        <v>56672000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7" customHeight="1" x14ac:dyDescent="0.2">
      <c r="A9" s="2"/>
      <c r="B9" s="185" t="s">
        <v>122</v>
      </c>
      <c r="C9" s="17">
        <v>-26674000</v>
      </c>
      <c r="D9" s="17">
        <v>-4953000</v>
      </c>
      <c r="E9" s="17">
        <v>-455000</v>
      </c>
      <c r="F9" s="17">
        <v>-697000</v>
      </c>
      <c r="G9" s="17">
        <v>308000</v>
      </c>
      <c r="H9" s="138">
        <v>-1754000</v>
      </c>
      <c r="I9" s="102"/>
      <c r="J9" s="139">
        <v>-2598000</v>
      </c>
      <c r="L9" s="140">
        <v>-2472000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7" customHeight="1" x14ac:dyDescent="0.2">
      <c r="A10" s="2"/>
      <c r="B10" s="185" t="s">
        <v>38</v>
      </c>
      <c r="C10" s="17">
        <v>3113000</v>
      </c>
      <c r="D10" s="17">
        <v>2932000</v>
      </c>
      <c r="E10" s="17">
        <v>2608000</v>
      </c>
      <c r="F10" s="17">
        <v>3944000</v>
      </c>
      <c r="G10" s="17">
        <v>2627000</v>
      </c>
      <c r="H10" s="138">
        <v>3622000</v>
      </c>
      <c r="I10" s="102"/>
      <c r="J10" s="139">
        <v>12801000</v>
      </c>
      <c r="L10" s="140">
        <v>10532000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7" customHeight="1" x14ac:dyDescent="0.2">
      <c r="A11" s="255"/>
      <c r="B11" s="185" t="s">
        <v>123</v>
      </c>
      <c r="C11" s="17"/>
      <c r="D11" s="17">
        <v>-27000</v>
      </c>
      <c r="E11" s="17">
        <v>-207000</v>
      </c>
      <c r="F11" s="17">
        <v>-134000</v>
      </c>
      <c r="G11" s="17"/>
      <c r="H11" s="138"/>
      <c r="I11" s="102"/>
      <c r="J11" s="139">
        <v>-341000</v>
      </c>
      <c r="L11" s="140">
        <v>-69000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7" customHeight="1" x14ac:dyDescent="0.2">
      <c r="A12" s="255"/>
      <c r="B12" s="185" t="s">
        <v>124</v>
      </c>
      <c r="C12" s="176"/>
      <c r="D12" s="176"/>
      <c r="E12" s="176"/>
      <c r="F12" s="176"/>
      <c r="G12" s="176"/>
      <c r="H12" s="177"/>
      <c r="I12" s="102"/>
      <c r="J12" s="178"/>
      <c r="L12" s="17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7" customHeight="1" x14ac:dyDescent="0.2">
      <c r="A13" s="2"/>
      <c r="B13" s="225" t="s">
        <v>125</v>
      </c>
      <c r="C13" s="17">
        <v>-306000</v>
      </c>
      <c r="D13" s="17">
        <v>-117000</v>
      </c>
      <c r="E13" s="17">
        <v>1124000</v>
      </c>
      <c r="F13" s="17">
        <v>1903000</v>
      </c>
      <c r="G13" s="17">
        <v>-1583000</v>
      </c>
      <c r="H13" s="138">
        <v>844000</v>
      </c>
      <c r="I13" s="102"/>
      <c r="J13" s="139">
        <v>2288000</v>
      </c>
      <c r="L13" s="140">
        <v>5086000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7" customHeight="1" x14ac:dyDescent="0.2">
      <c r="A14" s="2"/>
      <c r="B14" s="225" t="s">
        <v>126</v>
      </c>
      <c r="C14" s="17">
        <v>-924000</v>
      </c>
      <c r="D14" s="17">
        <v>1919000</v>
      </c>
      <c r="E14" s="17">
        <v>-3904000</v>
      </c>
      <c r="F14" s="17">
        <v>-9048000</v>
      </c>
      <c r="G14" s="17">
        <v>11682000</v>
      </c>
      <c r="H14" s="138">
        <v>967000</v>
      </c>
      <c r="I14" s="102"/>
      <c r="J14" s="139">
        <v>-303000</v>
      </c>
      <c r="L14" s="140">
        <v>-9164000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7" customHeight="1" x14ac:dyDescent="0.2">
      <c r="A15" s="2"/>
      <c r="B15" s="226" t="s">
        <v>127</v>
      </c>
      <c r="C15" s="22">
        <v>30005000</v>
      </c>
      <c r="D15" s="22">
        <v>-21971000</v>
      </c>
      <c r="E15" s="22">
        <v>-5073000</v>
      </c>
      <c r="F15" s="22">
        <v>-741000</v>
      </c>
      <c r="G15" s="22">
        <v>1005000</v>
      </c>
      <c r="H15" s="126">
        <v>6149000</v>
      </c>
      <c r="I15" s="102"/>
      <c r="J15" s="127">
        <v>1340000</v>
      </c>
      <c r="L15" s="128">
        <v>5124000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7" customHeight="1" x14ac:dyDescent="0.2">
      <c r="A16" s="2"/>
      <c r="B16" s="205" t="s">
        <v>128</v>
      </c>
      <c r="C16" s="51">
        <v>5489000</v>
      </c>
      <c r="D16" s="51">
        <v>-17340000</v>
      </c>
      <c r="E16" s="51">
        <v>9286000</v>
      </c>
      <c r="F16" s="51">
        <v>1823000</v>
      </c>
      <c r="G16" s="51">
        <v>16256000</v>
      </c>
      <c r="H16" s="190">
        <v>8216000</v>
      </c>
      <c r="I16" s="102"/>
      <c r="J16" s="227">
        <v>35581000</v>
      </c>
      <c r="L16" s="228">
        <v>-25531000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7" customHeight="1" x14ac:dyDescent="0.2">
      <c r="A17" s="2"/>
      <c r="B17" s="239"/>
      <c r="C17" s="94"/>
      <c r="D17" s="94"/>
      <c r="E17" s="94"/>
      <c r="F17" s="94"/>
      <c r="G17" s="94"/>
      <c r="H17" s="212"/>
      <c r="I17" s="102"/>
      <c r="J17" s="256"/>
      <c r="L17" s="25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7" customHeight="1" x14ac:dyDescent="0.2">
      <c r="A18" s="2"/>
      <c r="B18" s="185" t="s">
        <v>129</v>
      </c>
      <c r="C18" s="17">
        <v>9000</v>
      </c>
      <c r="D18" s="17">
        <v>311000</v>
      </c>
      <c r="E18" s="17">
        <v>1424000</v>
      </c>
      <c r="F18" s="17">
        <v>2447000</v>
      </c>
      <c r="G18" s="17">
        <v>2755000</v>
      </c>
      <c r="H18" s="138">
        <v>3053000</v>
      </c>
      <c r="I18" s="102"/>
      <c r="J18" s="139">
        <v>9679000</v>
      </c>
      <c r="L18" s="140">
        <v>389000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7" customHeight="1" x14ac:dyDescent="0.2">
      <c r="A19" s="2"/>
      <c r="B19" s="185" t="s">
        <v>130</v>
      </c>
      <c r="C19" s="17">
        <v>-247000</v>
      </c>
      <c r="D19" s="17">
        <v>-264000</v>
      </c>
      <c r="E19" s="17">
        <v>-315000</v>
      </c>
      <c r="F19" s="17">
        <v>-442000</v>
      </c>
      <c r="G19" s="17">
        <v>-498000</v>
      </c>
      <c r="H19" s="138">
        <v>-479000</v>
      </c>
      <c r="I19" s="102"/>
      <c r="J19" s="139">
        <v>-1734000</v>
      </c>
      <c r="L19" s="140">
        <v>-1183000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7" customHeight="1" x14ac:dyDescent="0.2">
      <c r="A20" s="2"/>
      <c r="B20" s="186" t="s">
        <v>131</v>
      </c>
      <c r="C20" s="22">
        <v>-1376000</v>
      </c>
      <c r="D20" s="22">
        <v>-2255000</v>
      </c>
      <c r="E20" s="22">
        <v>-2587000</v>
      </c>
      <c r="F20" s="22">
        <v>-3620000</v>
      </c>
      <c r="G20" s="22">
        <v>-2197000</v>
      </c>
      <c r="H20" s="126">
        <v>-2427000</v>
      </c>
      <c r="I20" s="102"/>
      <c r="J20" s="127">
        <v>-10831000</v>
      </c>
      <c r="L20" s="128">
        <v>-5083000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7" customHeight="1" x14ac:dyDescent="0.2">
      <c r="A21" s="2"/>
      <c r="B21" s="189" t="s">
        <v>132</v>
      </c>
      <c r="C21" s="51">
        <v>3875000</v>
      </c>
      <c r="D21" s="51">
        <v>-19548000</v>
      </c>
      <c r="E21" s="51">
        <v>7808000</v>
      </c>
      <c r="F21" s="51">
        <v>208000</v>
      </c>
      <c r="G21" s="51">
        <v>16316000</v>
      </c>
      <c r="H21" s="190">
        <v>8363000</v>
      </c>
      <c r="I21" s="102"/>
      <c r="J21" s="227">
        <v>32695000</v>
      </c>
      <c r="L21" s="228">
        <v>-31408000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7" customHeight="1" x14ac:dyDescent="0.2">
      <c r="A22" s="2"/>
      <c r="B22" s="97"/>
      <c r="C22" s="94"/>
      <c r="D22" s="94"/>
      <c r="E22" s="94"/>
      <c r="F22" s="94"/>
      <c r="G22" s="94"/>
      <c r="H22" s="212"/>
      <c r="I22" s="102"/>
      <c r="J22" s="256"/>
      <c r="L22" s="2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7" customHeight="1" x14ac:dyDescent="0.2">
      <c r="A23" s="2"/>
      <c r="B23" s="185" t="s">
        <v>133</v>
      </c>
      <c r="C23" s="17">
        <v>-116000</v>
      </c>
      <c r="D23" s="17">
        <v>-78000</v>
      </c>
      <c r="E23" s="17"/>
      <c r="F23" s="17"/>
      <c r="G23" s="17"/>
      <c r="H23" s="138"/>
      <c r="I23" s="102"/>
      <c r="J23" s="139"/>
      <c r="L23" s="140">
        <v>-5271000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7" customHeight="1" x14ac:dyDescent="0.2">
      <c r="A24" s="2"/>
      <c r="B24" s="185" t="s">
        <v>134</v>
      </c>
      <c r="C24" s="17">
        <v>-1141000</v>
      </c>
      <c r="D24" s="17">
        <v>-1498000</v>
      </c>
      <c r="E24" s="17">
        <v>-1371000</v>
      </c>
      <c r="F24" s="17">
        <v>-2868000</v>
      </c>
      <c r="G24" s="17">
        <v>-4337000</v>
      </c>
      <c r="H24" s="138">
        <v>-3281000</v>
      </c>
      <c r="I24" s="102"/>
      <c r="J24" s="139">
        <v>-11857000</v>
      </c>
      <c r="L24" s="140">
        <v>-4895000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7" customHeight="1" x14ac:dyDescent="0.2">
      <c r="A25" s="2"/>
      <c r="B25" s="185" t="s">
        <v>135</v>
      </c>
      <c r="C25" s="17"/>
      <c r="D25" s="17"/>
      <c r="E25" s="17">
        <v>14965000</v>
      </c>
      <c r="F25" s="17"/>
      <c r="G25" s="17"/>
      <c r="H25" s="138"/>
      <c r="I25" s="102"/>
      <c r="J25" s="139">
        <v>14965000</v>
      </c>
      <c r="L25" s="14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7" customHeight="1" x14ac:dyDescent="0.2">
      <c r="A26" s="2"/>
      <c r="B26" s="185" t="s">
        <v>136</v>
      </c>
      <c r="C26" s="17"/>
      <c r="D26" s="17">
        <v>168000</v>
      </c>
      <c r="E26" s="17"/>
      <c r="F26" s="17"/>
      <c r="G26" s="17"/>
      <c r="H26" s="138"/>
      <c r="I26" s="102"/>
      <c r="J26" s="139"/>
      <c r="L26" s="140">
        <v>392000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7" customHeight="1" x14ac:dyDescent="0.2">
      <c r="A27" s="2"/>
      <c r="B27" s="186" t="s">
        <v>137</v>
      </c>
      <c r="C27" s="22">
        <v>-80000000</v>
      </c>
      <c r="D27" s="22">
        <v>45000000</v>
      </c>
      <c r="E27" s="22">
        <v>-60753000</v>
      </c>
      <c r="F27" s="22">
        <v>104008000</v>
      </c>
      <c r="G27" s="22">
        <v>-108109000</v>
      </c>
      <c r="H27" s="126">
        <v>8192000</v>
      </c>
      <c r="I27" s="102"/>
      <c r="J27" s="127">
        <v>-56662000</v>
      </c>
      <c r="L27" s="128">
        <v>-21000000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7" customHeight="1" x14ac:dyDescent="0.2">
      <c r="A28" s="2"/>
      <c r="B28" s="189" t="s">
        <v>138</v>
      </c>
      <c r="C28" s="51">
        <v>-81257000</v>
      </c>
      <c r="D28" s="51">
        <v>43592000</v>
      </c>
      <c r="E28" s="51">
        <v>-47159000</v>
      </c>
      <c r="F28" s="51">
        <v>101140000</v>
      </c>
      <c r="G28" s="51">
        <v>-112446000</v>
      </c>
      <c r="H28" s="190">
        <v>4911000</v>
      </c>
      <c r="I28" s="102"/>
      <c r="J28" s="227">
        <v>-53554000</v>
      </c>
      <c r="L28" s="228">
        <v>-30774000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7" customHeight="1" x14ac:dyDescent="0.2">
      <c r="A29" s="2"/>
      <c r="B29" s="97"/>
      <c r="C29" s="94"/>
      <c r="D29" s="94"/>
      <c r="E29" s="94"/>
      <c r="F29" s="94"/>
      <c r="G29" s="94"/>
      <c r="H29" s="212"/>
      <c r="I29" s="102"/>
      <c r="J29" s="256"/>
      <c r="L29" s="25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7" customHeight="1" x14ac:dyDescent="0.2">
      <c r="A30" s="2"/>
      <c r="B30" s="185" t="s">
        <v>139</v>
      </c>
      <c r="C30" s="17">
        <v>-3635000</v>
      </c>
      <c r="D30" s="17">
        <v>-3549000</v>
      </c>
      <c r="E30" s="17">
        <v>-3456000</v>
      </c>
      <c r="F30" s="17">
        <v>-3113000</v>
      </c>
      <c r="G30" s="17">
        <v>-2918000</v>
      </c>
      <c r="H30" s="138">
        <v>-2279000</v>
      </c>
      <c r="I30" s="102"/>
      <c r="J30" s="139">
        <v>-11766000</v>
      </c>
      <c r="L30" s="140">
        <v>-14369000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7" customHeight="1" x14ac:dyDescent="0.2">
      <c r="A31" s="2"/>
      <c r="B31" s="185" t="s">
        <v>140</v>
      </c>
      <c r="C31" s="17">
        <v>937000</v>
      </c>
      <c r="D31" s="17"/>
      <c r="E31" s="17"/>
      <c r="F31" s="17">
        <v>368000</v>
      </c>
      <c r="G31" s="17"/>
      <c r="H31" s="138"/>
      <c r="I31" s="102"/>
      <c r="J31" s="139">
        <v>368000</v>
      </c>
      <c r="L31" s="140">
        <v>4051000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7" customHeight="1" x14ac:dyDescent="0.2">
      <c r="A32" s="2"/>
      <c r="B32" s="186" t="s">
        <v>141</v>
      </c>
      <c r="C32" s="22"/>
      <c r="D32" s="22"/>
      <c r="E32" s="22"/>
      <c r="F32" s="22"/>
      <c r="G32" s="22"/>
      <c r="H32" s="126">
        <v>-12060000</v>
      </c>
      <c r="I32" s="102"/>
      <c r="J32" s="127">
        <v>-12060000</v>
      </c>
      <c r="L32" s="128"/>
      <c r="M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7" customHeight="1" x14ac:dyDescent="0.2">
      <c r="A33" s="2"/>
      <c r="B33" s="189" t="s">
        <v>142</v>
      </c>
      <c r="C33" s="51">
        <v>-2698000</v>
      </c>
      <c r="D33" s="51">
        <v>-3549000</v>
      </c>
      <c r="E33" s="51">
        <v>-3456000</v>
      </c>
      <c r="F33" s="51">
        <v>-2745000</v>
      </c>
      <c r="G33" s="51">
        <v>-2918000</v>
      </c>
      <c r="H33" s="190">
        <v>-14339000</v>
      </c>
      <c r="I33" s="102"/>
      <c r="J33" s="227">
        <v>-23458000</v>
      </c>
      <c r="L33" s="228">
        <v>-10318000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7" customHeight="1" x14ac:dyDescent="0.2">
      <c r="A34" s="2"/>
      <c r="B34" s="258"/>
      <c r="C34" s="259"/>
      <c r="D34" s="259"/>
      <c r="E34" s="260"/>
      <c r="F34" s="260"/>
      <c r="G34" s="260"/>
      <c r="H34" s="261"/>
      <c r="I34" s="102"/>
      <c r="J34" s="262"/>
      <c r="L34" s="26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7" customHeight="1" x14ac:dyDescent="0.2">
      <c r="A35" s="2"/>
      <c r="B35" s="229" t="s">
        <v>143</v>
      </c>
      <c r="C35" s="230">
        <v>-80080000</v>
      </c>
      <c r="D35" s="230">
        <v>20495000</v>
      </c>
      <c r="E35" s="230">
        <v>-42807000</v>
      </c>
      <c r="F35" s="230">
        <v>98603000</v>
      </c>
      <c r="G35" s="230">
        <v>-99048000</v>
      </c>
      <c r="H35" s="231">
        <v>-1065000</v>
      </c>
      <c r="I35" s="264"/>
      <c r="J35" s="232">
        <v>-44317000</v>
      </c>
      <c r="L35" s="233">
        <v>-72500000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7" customHeight="1" x14ac:dyDescent="0.2">
      <c r="A36" s="2"/>
      <c r="B36" s="185" t="s">
        <v>144</v>
      </c>
      <c r="C36" s="17">
        <v>193364000</v>
      </c>
      <c r="D36" s="17">
        <v>113808000</v>
      </c>
      <c r="E36" s="17">
        <v>132729000</v>
      </c>
      <c r="F36" s="17">
        <v>89497000</v>
      </c>
      <c r="G36" s="17">
        <v>188314000</v>
      </c>
      <c r="H36" s="234">
        <v>89573000</v>
      </c>
      <c r="I36" s="102"/>
      <c r="J36" s="139">
        <v>132729000</v>
      </c>
      <c r="L36" s="140">
        <v>205820000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7" customHeight="1" x14ac:dyDescent="0.2">
      <c r="A37" s="2"/>
      <c r="B37" s="202" t="s">
        <v>145</v>
      </c>
      <c r="C37" s="22">
        <v>524000</v>
      </c>
      <c r="D37" s="22">
        <v>-1574000</v>
      </c>
      <c r="E37" s="22">
        <v>-425000</v>
      </c>
      <c r="F37" s="22">
        <v>214000</v>
      </c>
      <c r="G37" s="22">
        <v>307000</v>
      </c>
      <c r="H37" s="126">
        <v>-976000</v>
      </c>
      <c r="I37" s="102"/>
      <c r="J37" s="127">
        <v>-880000</v>
      </c>
      <c r="L37" s="128">
        <v>-591000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7" customHeight="1" x14ac:dyDescent="0.2">
      <c r="A38" s="2"/>
      <c r="B38" s="189" t="s">
        <v>117</v>
      </c>
      <c r="C38" s="51">
        <v>113808000</v>
      </c>
      <c r="D38" s="51">
        <v>132729000</v>
      </c>
      <c r="E38" s="51">
        <v>89497000</v>
      </c>
      <c r="F38" s="51">
        <v>188314000</v>
      </c>
      <c r="G38" s="51">
        <v>89573000</v>
      </c>
      <c r="H38" s="190">
        <v>87532000</v>
      </c>
      <c r="I38" s="102"/>
      <c r="J38" s="227">
        <v>87532000</v>
      </c>
      <c r="L38" s="228">
        <v>132729000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7" customHeight="1" x14ac:dyDescent="0.2">
      <c r="A39" s="2"/>
      <c r="B39" s="209"/>
      <c r="C39" s="97"/>
      <c r="D39" s="94"/>
      <c r="E39" s="94"/>
      <c r="F39" s="94"/>
      <c r="G39" s="94"/>
      <c r="H39" s="212"/>
      <c r="I39" s="102"/>
      <c r="J39" s="256"/>
      <c r="L39" s="257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7" customHeight="1" x14ac:dyDescent="0.2">
      <c r="A40" s="2"/>
      <c r="B40" s="192" t="s">
        <v>146</v>
      </c>
      <c r="D40" s="176"/>
      <c r="E40" s="176"/>
      <c r="F40" s="176"/>
      <c r="G40" s="176"/>
      <c r="H40" s="177"/>
      <c r="I40" s="102"/>
      <c r="J40" s="178"/>
      <c r="L40" s="17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7" customHeight="1" x14ac:dyDescent="0.2">
      <c r="A41" s="2"/>
      <c r="B41" s="186" t="s">
        <v>97</v>
      </c>
      <c r="C41" s="22">
        <v>216000000</v>
      </c>
      <c r="D41" s="22">
        <v>171000000</v>
      </c>
      <c r="E41" s="22">
        <v>231753000</v>
      </c>
      <c r="F41" s="22">
        <v>127745000</v>
      </c>
      <c r="G41" s="22">
        <v>235854000</v>
      </c>
      <c r="H41" s="126">
        <v>227662000</v>
      </c>
      <c r="I41" s="102"/>
      <c r="J41" s="127">
        <v>227662000</v>
      </c>
      <c r="L41" s="128">
        <v>171000000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7" customHeight="1" x14ac:dyDescent="0.2">
      <c r="A42" s="2"/>
      <c r="B42" s="205" t="s">
        <v>116</v>
      </c>
      <c r="C42" s="51">
        <v>329808000</v>
      </c>
      <c r="D42" s="51">
        <v>303729000</v>
      </c>
      <c r="E42" s="51">
        <v>321249000</v>
      </c>
      <c r="F42" s="51">
        <v>316059000</v>
      </c>
      <c r="G42" s="51">
        <v>325427000</v>
      </c>
      <c r="H42" s="190">
        <v>315194000</v>
      </c>
      <c r="I42" s="102"/>
      <c r="J42" s="235">
        <v>315194000</v>
      </c>
      <c r="L42" s="236">
        <v>303729000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7" customHeight="1" x14ac:dyDescent="0.2">
      <c r="A43" s="2"/>
      <c r="B43" s="239"/>
      <c r="C43" s="98"/>
      <c r="D43" s="98"/>
      <c r="E43" s="107"/>
      <c r="F43" s="107"/>
      <c r="G43" s="107"/>
      <c r="H43" s="214"/>
      <c r="I43" s="102"/>
      <c r="J43" s="97"/>
      <c r="L43" s="97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7" customHeight="1" x14ac:dyDescent="0.2">
      <c r="A44" s="2"/>
      <c r="E44" s="102"/>
      <c r="F44" s="102"/>
      <c r="G44" s="102"/>
      <c r="I44" s="10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7" customHeight="1" x14ac:dyDescent="0.2">
      <c r="A45" s="2"/>
      <c r="B45" s="237" t="s">
        <v>112</v>
      </c>
      <c r="E45" s="102"/>
      <c r="F45" s="102"/>
      <c r="G45" s="102"/>
      <c r="I45" s="10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7" customHeight="1" x14ac:dyDescent="0.2">
      <c r="A46" s="2"/>
      <c r="B46" s="238" t="s">
        <v>44</v>
      </c>
      <c r="E46" s="99"/>
      <c r="F46" s="99"/>
      <c r="G46" s="99"/>
      <c r="I46" s="10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7" customHeight="1" x14ac:dyDescent="0.2">
      <c r="A47" s="2"/>
      <c r="B47" s="239" t="s">
        <v>132</v>
      </c>
      <c r="C47" s="240">
        <v>3875000</v>
      </c>
      <c r="D47" s="241">
        <v>-19548000</v>
      </c>
      <c r="E47" s="241">
        <v>7808000</v>
      </c>
      <c r="F47" s="241">
        <v>208000</v>
      </c>
      <c r="G47" s="241">
        <v>16316000</v>
      </c>
      <c r="H47" s="242">
        <v>8363000</v>
      </c>
      <c r="I47" s="2"/>
      <c r="J47" s="114">
        <v>32695000</v>
      </c>
      <c r="K47" s="2"/>
      <c r="L47" s="115">
        <v>-31408000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7" customHeight="1" x14ac:dyDescent="0.2">
      <c r="A48" s="2"/>
      <c r="B48" s="2" t="s">
        <v>133</v>
      </c>
      <c r="C48" s="201">
        <v>-116000</v>
      </c>
      <c r="D48" s="17">
        <v>-78000</v>
      </c>
      <c r="E48" s="17"/>
      <c r="F48" s="17"/>
      <c r="G48" s="17"/>
      <c r="H48" s="138"/>
      <c r="I48" s="2"/>
      <c r="J48" s="139"/>
      <c r="K48" s="2"/>
      <c r="L48" s="140">
        <v>-5271000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7" customHeight="1" x14ac:dyDescent="0.2">
      <c r="A49" s="2"/>
      <c r="B49" s="20" t="s">
        <v>134</v>
      </c>
      <c r="C49" s="203">
        <v>-1141000</v>
      </c>
      <c r="D49" s="22">
        <v>-1498000</v>
      </c>
      <c r="E49" s="22">
        <v>-1371000</v>
      </c>
      <c r="F49" s="22">
        <v>-2868000</v>
      </c>
      <c r="G49" s="22">
        <v>-4337000</v>
      </c>
      <c r="H49" s="126">
        <v>-3281000</v>
      </c>
      <c r="I49" s="2"/>
      <c r="J49" s="127">
        <v>-11857000</v>
      </c>
      <c r="K49" s="2"/>
      <c r="L49" s="128">
        <v>-4895000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7" customHeight="1" x14ac:dyDescent="0.2">
      <c r="B50" s="187" t="s">
        <v>44</v>
      </c>
      <c r="C50" s="32">
        <v>2618000</v>
      </c>
      <c r="D50" s="32">
        <v>-21124000</v>
      </c>
      <c r="E50" s="32">
        <v>6437000</v>
      </c>
      <c r="F50" s="32">
        <v>-2660000</v>
      </c>
      <c r="G50" s="32">
        <v>11979000</v>
      </c>
      <c r="H50" s="129">
        <v>5082000</v>
      </c>
      <c r="J50" s="130">
        <v>20838000</v>
      </c>
      <c r="K50" s="2"/>
      <c r="L50" s="131">
        <v>-41574000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7" customHeight="1" x14ac:dyDescent="0.2">
      <c r="B51" s="1" t="s">
        <v>147</v>
      </c>
      <c r="C51" s="243">
        <v>1.9207207471589001E-2</v>
      </c>
      <c r="D51" s="243">
        <v>-0.151957011214778</v>
      </c>
      <c r="E51" s="243">
        <v>4.57439702099234E-2</v>
      </c>
      <c r="F51" s="243">
        <v>-1.69914850941239E-2</v>
      </c>
      <c r="G51" s="243">
        <v>8.31216953245347E-2</v>
      </c>
      <c r="H51" s="244">
        <v>3.5444521164187198E-2</v>
      </c>
      <c r="J51" s="245">
        <v>3.5635132361994698E-2</v>
      </c>
      <c r="K51" s="36"/>
      <c r="L51" s="246">
        <v>-7.7513829769382606E-2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7" customHeight="1" x14ac:dyDescent="0.2">
      <c r="B52" s="202" t="s">
        <v>148</v>
      </c>
      <c r="C52" s="247">
        <v>5849000</v>
      </c>
      <c r="D52" s="247">
        <v>6539000</v>
      </c>
      <c r="E52" s="247">
        <v>4043000</v>
      </c>
      <c r="F52" s="247">
        <v>5792000</v>
      </c>
      <c r="G52" s="247">
        <v>944000</v>
      </c>
      <c r="H52" s="248">
        <v>399000</v>
      </c>
      <c r="I52" s="2"/>
      <c r="J52" s="249">
        <v>11178000</v>
      </c>
      <c r="K52" s="86"/>
      <c r="L52" s="250">
        <v>12388000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7" customHeight="1" x14ac:dyDescent="0.2">
      <c r="B53" s="187" t="s">
        <v>149</v>
      </c>
      <c r="C53" s="32">
        <v>8467000</v>
      </c>
      <c r="D53" s="32">
        <v>-14585000</v>
      </c>
      <c r="E53" s="32">
        <v>10480000</v>
      </c>
      <c r="F53" s="32">
        <v>3132000</v>
      </c>
      <c r="G53" s="32">
        <v>12923000</v>
      </c>
      <c r="H53" s="129">
        <v>5481000</v>
      </c>
      <c r="J53" s="130">
        <v>32016000</v>
      </c>
      <c r="K53" s="2"/>
      <c r="L53" s="131">
        <v>-29186000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7" customHeight="1" x14ac:dyDescent="0.2">
      <c r="B54" s="199" t="s">
        <v>147</v>
      </c>
      <c r="C54" s="251">
        <v>0.06</v>
      </c>
      <c r="D54" s="251">
        <v>-0.104918245056218</v>
      </c>
      <c r="E54" s="251">
        <v>7.4475191517787406E-2</v>
      </c>
      <c r="F54" s="251">
        <v>2.00065155318782E-2</v>
      </c>
      <c r="G54" s="251">
        <v>8.9672065170628798E-2</v>
      </c>
      <c r="H54" s="252">
        <v>3.82273554704664E-2</v>
      </c>
      <c r="J54" s="253">
        <v>5.4750666940283202E-2</v>
      </c>
      <c r="K54" s="36"/>
      <c r="L54" s="254">
        <v>-5.44166699295041E-2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7" customHeight="1" x14ac:dyDescent="0.2">
      <c r="B55" s="299" t="s">
        <v>150</v>
      </c>
      <c r="C55" s="299"/>
      <c r="D55" s="299"/>
      <c r="E55" s="299"/>
      <c r="F55" s="299"/>
      <c r="G55" s="299"/>
      <c r="H55" s="299"/>
      <c r="J55" s="97"/>
      <c r="L55" s="97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7" customHeight="1" x14ac:dyDescent="0.2"/>
  </sheetData>
  <mergeCells count="2">
    <mergeCell ref="B2:F2"/>
    <mergeCell ref="B55:H55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91"/>
  <sheetViews>
    <sheetView showGridLines="0" showRuler="0" workbookViewId="0"/>
  </sheetViews>
  <sheetFormatPr defaultColWidth="13.28515625" defaultRowHeight="12.75" x14ac:dyDescent="0.2"/>
  <cols>
    <col min="2" max="2" width="64.5703125" customWidth="1"/>
    <col min="9" max="9" width="0.7109375" customWidth="1"/>
    <col min="11" max="11" width="0.7109375" customWidth="1"/>
  </cols>
  <sheetData>
    <row r="1" spans="2:14" ht="16.7" customHeight="1" x14ac:dyDescent="0.2"/>
    <row r="2" spans="2:14" ht="23.25" customHeight="1" x14ac:dyDescent="0.3">
      <c r="B2" s="295" t="s">
        <v>151</v>
      </c>
      <c r="C2" s="295"/>
      <c r="D2" s="295"/>
    </row>
    <row r="3" spans="2:14" ht="16.7" customHeight="1" x14ac:dyDescent="0.2">
      <c r="B3" s="4" t="s">
        <v>2</v>
      </c>
    </row>
    <row r="4" spans="2:14" ht="16.7" customHeight="1" thickBot="1" x14ac:dyDescent="0.25"/>
    <row r="5" spans="2:14" ht="16.7" customHeight="1" thickBot="1" x14ac:dyDescent="0.25">
      <c r="B5" s="265" t="s">
        <v>30</v>
      </c>
      <c r="C5" s="8" t="s">
        <v>55</v>
      </c>
      <c r="D5" s="8" t="s">
        <v>5</v>
      </c>
      <c r="E5" s="8" t="s">
        <v>56</v>
      </c>
      <c r="F5" s="8" t="s">
        <v>57</v>
      </c>
      <c r="G5" s="8" t="s">
        <v>58</v>
      </c>
      <c r="H5" s="109" t="s">
        <v>4</v>
      </c>
      <c r="J5" s="110" t="s">
        <v>7</v>
      </c>
      <c r="L5" s="111" t="s">
        <v>8</v>
      </c>
      <c r="M5" s="103"/>
      <c r="N5" s="103"/>
    </row>
    <row r="6" spans="2:14" ht="16.7" customHeight="1" x14ac:dyDescent="0.2">
      <c r="B6" s="213" t="s">
        <v>152</v>
      </c>
      <c r="C6" s="241">
        <f>'2. Cons Stat of Income'!C11</f>
        <v>136303000</v>
      </c>
      <c r="D6" s="241">
        <f>'2. Cons Stat of Income'!D11</f>
        <v>139013000</v>
      </c>
      <c r="E6" s="241">
        <f>'2. Cons Stat of Income'!E11</f>
        <v>140718000</v>
      </c>
      <c r="F6" s="241">
        <f>'2. Cons Stat of Income'!F11</f>
        <v>156549000</v>
      </c>
      <c r="G6" s="241">
        <f>'2. Cons Stat of Income'!G11</f>
        <v>144114000</v>
      </c>
      <c r="H6" s="242">
        <f>'2. Cons Stat of Income'!H11</f>
        <v>143379000</v>
      </c>
      <c r="J6" s="266">
        <f>'2. Cons Stat of Income'!J11</f>
        <v>584760000</v>
      </c>
      <c r="L6" s="267">
        <f>'2. Cons Stat of Income'!L11</f>
        <v>536343000</v>
      </c>
      <c r="M6" s="287"/>
      <c r="N6" s="287"/>
    </row>
    <row r="7" spans="2:14" ht="16.7" customHeight="1" x14ac:dyDescent="0.2">
      <c r="B7" s="1" t="s">
        <v>50</v>
      </c>
      <c r="C7" s="268">
        <f>'2. Cons Stat of Income'!C7</f>
        <v>62446000</v>
      </c>
      <c r="D7" s="268">
        <f>'2. Cons Stat of Income'!D7</f>
        <v>77070000</v>
      </c>
      <c r="E7" s="268">
        <f>'2. Cons Stat of Income'!E7</f>
        <v>81120000</v>
      </c>
      <c r="F7" s="268">
        <f>'2. Cons Stat of Income'!F7</f>
        <v>90898000</v>
      </c>
      <c r="G7" s="268">
        <f>'2. Cons Stat of Income'!G7</f>
        <v>82476000</v>
      </c>
      <c r="H7" s="138">
        <f>'2. Cons Stat of Income'!H7</f>
        <v>87806000</v>
      </c>
      <c r="J7" s="139">
        <f>'2. Cons Stat of Income'!J7</f>
        <v>342300000</v>
      </c>
      <c r="L7" s="140">
        <f>'2. Cons Stat of Income'!L7</f>
        <v>259978000</v>
      </c>
      <c r="M7" s="2"/>
      <c r="N7" s="2"/>
    </row>
    <row r="8" spans="2:14" ht="16.7" customHeight="1" x14ac:dyDescent="0.2">
      <c r="B8" s="1" t="s">
        <v>51</v>
      </c>
      <c r="C8" s="268">
        <f>'2. Cons Stat of Income'!C8</f>
        <v>45894000</v>
      </c>
      <c r="D8" s="268">
        <f>'2. Cons Stat of Income'!D8</f>
        <v>40453000</v>
      </c>
      <c r="E8" s="268">
        <f>'2. Cons Stat of Income'!E8</f>
        <v>36905000</v>
      </c>
      <c r="F8" s="268">
        <f>'2. Cons Stat of Income'!F8</f>
        <v>37296000</v>
      </c>
      <c r="G8" s="268">
        <f>'2. Cons Stat of Income'!G8</f>
        <v>36760000</v>
      </c>
      <c r="H8" s="138">
        <f>'2. Cons Stat of Income'!H8</f>
        <v>37403000</v>
      </c>
      <c r="J8" s="139">
        <f>'2. Cons Stat of Income'!J8</f>
        <v>148364000</v>
      </c>
      <c r="L8" s="140">
        <f>'2. Cons Stat of Income'!L8</f>
        <v>176424000</v>
      </c>
      <c r="M8" s="2"/>
      <c r="N8" s="2"/>
    </row>
    <row r="9" spans="2:14" ht="16.7" customHeight="1" x14ac:dyDescent="0.2">
      <c r="B9" s="1" t="s">
        <v>12</v>
      </c>
      <c r="C9" s="268">
        <f>'2. Cons Stat of Income'!C10</f>
        <v>27963000</v>
      </c>
      <c r="D9" s="268">
        <f>'2. Cons Stat of Income'!D10</f>
        <v>21490000</v>
      </c>
      <c r="E9" s="268">
        <f>'2. Cons Stat of Income'!E10</f>
        <v>22693000</v>
      </c>
      <c r="F9" s="268">
        <f>'2. Cons Stat of Income'!F10</f>
        <v>28355000</v>
      </c>
      <c r="G9" s="268">
        <f>'2. Cons Stat of Income'!G10</f>
        <v>24878000</v>
      </c>
      <c r="H9" s="138">
        <f>'2. Cons Stat of Income'!H10</f>
        <v>18170000</v>
      </c>
      <c r="J9" s="139">
        <f>'2. Cons Stat of Income'!J10</f>
        <v>94096000</v>
      </c>
      <c r="L9" s="140">
        <f>'2. Cons Stat of Income'!L10</f>
        <v>99941000</v>
      </c>
      <c r="M9" s="2"/>
      <c r="N9" s="2"/>
    </row>
    <row r="10" spans="2:14" ht="6.6" customHeight="1" x14ac:dyDescent="0.2">
      <c r="C10" s="20"/>
      <c r="G10" s="20"/>
      <c r="H10" s="173"/>
      <c r="J10" s="274"/>
      <c r="L10" s="275"/>
      <c r="M10" s="2"/>
      <c r="N10" s="2"/>
    </row>
    <row r="11" spans="2:14" ht="16.7" customHeight="1" x14ac:dyDescent="0.2">
      <c r="B11" s="187" t="s">
        <v>153</v>
      </c>
      <c r="C11" s="269">
        <f t="shared" ref="C11:H11" si="0">SUM(C12:C14)</f>
        <v>12271000</v>
      </c>
      <c r="D11" s="207">
        <f t="shared" si="0"/>
        <v>-270000</v>
      </c>
      <c r="E11" s="207">
        <f t="shared" si="0"/>
        <v>6765000</v>
      </c>
      <c r="F11" s="207">
        <f t="shared" si="0"/>
        <v>-4160000</v>
      </c>
      <c r="G11" s="269">
        <f t="shared" si="0"/>
        <v>3133000</v>
      </c>
      <c r="H11" s="129">
        <f t="shared" si="0"/>
        <v>-7637000</v>
      </c>
      <c r="J11" s="270">
        <f>SUM(J12:J14)</f>
        <v>-1899000</v>
      </c>
      <c r="L11" s="271">
        <f>SUM(L12:L14)</f>
        <v>1598000</v>
      </c>
      <c r="M11" s="86"/>
      <c r="N11" s="86"/>
    </row>
    <row r="12" spans="2:14" ht="16.7" customHeight="1" x14ac:dyDescent="0.2">
      <c r="B12" s="1" t="s">
        <v>50</v>
      </c>
      <c r="C12" s="201">
        <f>'3. Cons Balance Sheet'!D57-'3. Cons Balance Sheet'!C57</f>
        <v>12860000</v>
      </c>
      <c r="D12" s="201">
        <f>'3. Cons Balance Sheet'!E57-'3. Cons Balance Sheet'!D57</f>
        <v>5029000</v>
      </c>
      <c r="E12" s="201">
        <f>'3. Cons Balance Sheet'!F57-'3. Cons Balance Sheet'!E57</f>
        <v>2530000</v>
      </c>
      <c r="F12" s="201">
        <f>'3. Cons Balance Sheet'!G57-'3. Cons Balance Sheet'!F57</f>
        <v>-403000</v>
      </c>
      <c r="G12" s="268">
        <f>'3. Cons Balance Sheet'!H57-'3. Cons Balance Sheet'!G57</f>
        <v>2956000</v>
      </c>
      <c r="H12" s="138">
        <f>'3. Cons Balance Sheet'!I57-'3. Cons Balance Sheet'!H57</f>
        <v>-4533000</v>
      </c>
      <c r="J12" s="139">
        <f>'3. Cons Balance Sheet'!I57-'3. Cons Balance Sheet'!E57</f>
        <v>550000</v>
      </c>
      <c r="L12" s="140">
        <v>36290000</v>
      </c>
      <c r="M12" s="2"/>
      <c r="N12" s="2"/>
    </row>
    <row r="13" spans="2:14" ht="16.7" customHeight="1" x14ac:dyDescent="0.2">
      <c r="B13" s="1" t="s">
        <v>51</v>
      </c>
      <c r="C13" s="201">
        <f>'3. Cons Balance Sheet'!D58-'3. Cons Balance Sheet'!C58</f>
        <v>-1116000</v>
      </c>
      <c r="D13" s="201">
        <f>'3. Cons Balance Sheet'!E58-'3. Cons Balance Sheet'!D58</f>
        <v>-3252000</v>
      </c>
      <c r="E13" s="201">
        <f>'3. Cons Balance Sheet'!F58-'3. Cons Balance Sheet'!E58</f>
        <v>5878000</v>
      </c>
      <c r="F13" s="201">
        <f>'3. Cons Balance Sheet'!G58-'3. Cons Balance Sheet'!F58</f>
        <v>-3946000</v>
      </c>
      <c r="G13" s="268">
        <f>'3. Cons Balance Sheet'!H58-'3. Cons Balance Sheet'!G58</f>
        <v>-1277000</v>
      </c>
      <c r="H13" s="138">
        <f>'3. Cons Balance Sheet'!I58-'3. Cons Balance Sheet'!H58</f>
        <v>-2048000</v>
      </c>
      <c r="J13" s="139">
        <f>'3. Cons Balance Sheet'!I58-'3. Cons Balance Sheet'!E58</f>
        <v>-1393000</v>
      </c>
      <c r="L13" s="140">
        <v>-29885000</v>
      </c>
      <c r="M13" s="2"/>
      <c r="N13" s="2"/>
    </row>
    <row r="14" spans="2:14" ht="16.7" customHeight="1" x14ac:dyDescent="0.2">
      <c r="B14" s="1" t="s">
        <v>12</v>
      </c>
      <c r="C14" s="201">
        <f>'3. Cons Balance Sheet'!D59-'3. Cons Balance Sheet'!C59</f>
        <v>527000</v>
      </c>
      <c r="D14" s="201">
        <f>'3. Cons Balance Sheet'!E59-'3. Cons Balance Sheet'!D59</f>
        <v>-2047000</v>
      </c>
      <c r="E14" s="201">
        <f>'3. Cons Balance Sheet'!F59-'3. Cons Balance Sheet'!E59</f>
        <v>-1643000</v>
      </c>
      <c r="F14" s="201">
        <f>'3. Cons Balance Sheet'!G59-'3. Cons Balance Sheet'!F59</f>
        <v>189000</v>
      </c>
      <c r="G14" s="268">
        <f>'3. Cons Balance Sheet'!H59-'3. Cons Balance Sheet'!G59</f>
        <v>1454000</v>
      </c>
      <c r="H14" s="138">
        <f>'3. Cons Balance Sheet'!I59-'3. Cons Balance Sheet'!H59</f>
        <v>-1056000</v>
      </c>
      <c r="J14" s="139">
        <f>'3. Cons Balance Sheet'!I59-'3. Cons Balance Sheet'!E59</f>
        <v>-1056000</v>
      </c>
      <c r="L14" s="140">
        <v>-4807000</v>
      </c>
      <c r="M14" s="2"/>
      <c r="N14" s="2"/>
    </row>
    <row r="15" spans="2:14" ht="6.6" customHeight="1" x14ac:dyDescent="0.2">
      <c r="C15" s="20"/>
      <c r="G15" s="20"/>
      <c r="H15" s="173"/>
      <c r="J15" s="274"/>
      <c r="L15" s="275"/>
      <c r="M15" s="2"/>
      <c r="N15" s="2"/>
    </row>
    <row r="16" spans="2:14" ht="16.7" customHeight="1" x14ac:dyDescent="0.2">
      <c r="B16" s="187" t="s">
        <v>154</v>
      </c>
      <c r="C16" s="269">
        <f t="shared" ref="C16:H16" si="1">C11+C6</f>
        <v>148574000</v>
      </c>
      <c r="D16" s="207">
        <f t="shared" si="1"/>
        <v>138743000</v>
      </c>
      <c r="E16" s="207">
        <f t="shared" si="1"/>
        <v>147483000</v>
      </c>
      <c r="F16" s="207">
        <f t="shared" si="1"/>
        <v>152389000</v>
      </c>
      <c r="G16" s="269">
        <f t="shared" si="1"/>
        <v>147247000</v>
      </c>
      <c r="H16" s="129">
        <f t="shared" si="1"/>
        <v>135742000</v>
      </c>
      <c r="J16" s="270">
        <f>J11+J6</f>
        <v>582861000</v>
      </c>
      <c r="L16" s="271">
        <f>L11+L6</f>
        <v>537941000</v>
      </c>
      <c r="M16" s="86"/>
      <c r="N16" s="86"/>
    </row>
    <row r="17" spans="2:14" ht="16.7" customHeight="1" x14ac:dyDescent="0.2">
      <c r="B17" s="1" t="s">
        <v>50</v>
      </c>
      <c r="C17" s="268">
        <f t="shared" ref="C17:H19" si="2">C7+C12</f>
        <v>75306000</v>
      </c>
      <c r="D17" s="201">
        <f t="shared" si="2"/>
        <v>82099000</v>
      </c>
      <c r="E17" s="201">
        <f t="shared" si="2"/>
        <v>83650000</v>
      </c>
      <c r="F17" s="201">
        <f t="shared" si="2"/>
        <v>90495000</v>
      </c>
      <c r="G17" s="201">
        <f t="shared" si="2"/>
        <v>85432000</v>
      </c>
      <c r="H17" s="138">
        <f t="shared" si="2"/>
        <v>83273000</v>
      </c>
      <c r="J17" s="139">
        <f>J7+J12</f>
        <v>342850000</v>
      </c>
      <c r="L17" s="140">
        <f>L7+L12</f>
        <v>296268000</v>
      </c>
    </row>
    <row r="18" spans="2:14" ht="16.7" customHeight="1" x14ac:dyDescent="0.2">
      <c r="B18" s="1" t="s">
        <v>51</v>
      </c>
      <c r="C18" s="268">
        <f t="shared" si="2"/>
        <v>44778000</v>
      </c>
      <c r="D18" s="201">
        <f t="shared" si="2"/>
        <v>37201000</v>
      </c>
      <c r="E18" s="201">
        <f t="shared" si="2"/>
        <v>42783000</v>
      </c>
      <c r="F18" s="201">
        <f t="shared" si="2"/>
        <v>33350000</v>
      </c>
      <c r="G18" s="201">
        <f t="shared" si="2"/>
        <v>35483000</v>
      </c>
      <c r="H18" s="138">
        <f t="shared" si="2"/>
        <v>35355000</v>
      </c>
      <c r="J18" s="139">
        <f>J8+J13</f>
        <v>146971000</v>
      </c>
      <c r="L18" s="140">
        <f>L8+L13</f>
        <v>146539000</v>
      </c>
    </row>
    <row r="19" spans="2:14" ht="16.7" customHeight="1" x14ac:dyDescent="0.2">
      <c r="B19" s="1" t="s">
        <v>12</v>
      </c>
      <c r="C19" s="268">
        <f t="shared" si="2"/>
        <v>28490000</v>
      </c>
      <c r="D19" s="201">
        <f t="shared" si="2"/>
        <v>19443000</v>
      </c>
      <c r="E19" s="201">
        <f t="shared" si="2"/>
        <v>21050000</v>
      </c>
      <c r="F19" s="201">
        <f t="shared" si="2"/>
        <v>28544000</v>
      </c>
      <c r="G19" s="201">
        <f t="shared" si="2"/>
        <v>26332000</v>
      </c>
      <c r="H19" s="138">
        <f t="shared" si="2"/>
        <v>17114000</v>
      </c>
      <c r="J19" s="139">
        <f>J9+J14</f>
        <v>93040000</v>
      </c>
      <c r="L19" s="140">
        <f>L9+L14</f>
        <v>95134000</v>
      </c>
    </row>
    <row r="20" spans="2:14" ht="6.6" customHeight="1" x14ac:dyDescent="0.2">
      <c r="C20" s="2"/>
      <c r="H20" s="177"/>
      <c r="J20" s="178"/>
      <c r="L20" s="179"/>
    </row>
    <row r="21" spans="2:14" ht="16.7" customHeight="1" x14ac:dyDescent="0.2">
      <c r="B21" s="1" t="s">
        <v>59</v>
      </c>
      <c r="C21" s="268">
        <f>'2. Cons Stat of Income'!C12</f>
        <v>26381000</v>
      </c>
      <c r="D21" s="201">
        <f>'2. Cons Stat of Income'!D12</f>
        <v>18100000</v>
      </c>
      <c r="E21" s="201">
        <f>'2. Cons Stat of Income'!E12</f>
        <v>20025000</v>
      </c>
      <c r="F21" s="201">
        <f>'2. Cons Stat of Income'!F12</f>
        <v>27281000</v>
      </c>
      <c r="G21" s="201">
        <f>'2. Cons Stat of Income'!G12</f>
        <v>25175000</v>
      </c>
      <c r="H21" s="138">
        <f>'2. Cons Stat of Income'!H12</f>
        <v>16511000</v>
      </c>
      <c r="J21" s="139">
        <f>'2. Cons Stat of Income'!J12</f>
        <v>88992000</v>
      </c>
      <c r="L21" s="140">
        <f>'2. Cons Stat of Income'!L12</f>
        <v>86619000</v>
      </c>
    </row>
    <row r="22" spans="2:14" ht="6.6" customHeight="1" x14ac:dyDescent="0.2">
      <c r="C22" s="20"/>
      <c r="H22" s="288"/>
      <c r="J22" s="274"/>
      <c r="L22" s="275"/>
    </row>
    <row r="23" spans="2:14" ht="16.7" customHeight="1" x14ac:dyDescent="0.2">
      <c r="B23" s="187" t="s">
        <v>155</v>
      </c>
      <c r="C23" s="269">
        <f t="shared" ref="C23:H23" si="3">C16-C21</f>
        <v>122193000</v>
      </c>
      <c r="D23" s="207">
        <f t="shared" si="3"/>
        <v>120643000</v>
      </c>
      <c r="E23" s="207">
        <f t="shared" si="3"/>
        <v>127458000</v>
      </c>
      <c r="F23" s="207">
        <f t="shared" si="3"/>
        <v>125108000</v>
      </c>
      <c r="G23" s="207">
        <f t="shared" si="3"/>
        <v>122072000</v>
      </c>
      <c r="H23" s="129">
        <f t="shared" si="3"/>
        <v>119231000</v>
      </c>
      <c r="J23" s="272">
        <f>J16-J21</f>
        <v>493869000</v>
      </c>
      <c r="L23" s="273">
        <f>L16-L21</f>
        <v>451322000</v>
      </c>
    </row>
    <row r="24" spans="2:14" ht="6.6" customHeight="1" x14ac:dyDescent="0.2">
      <c r="C24" s="20"/>
      <c r="H24" s="173"/>
      <c r="J24" s="274"/>
      <c r="L24" s="275"/>
    </row>
    <row r="25" spans="2:14" ht="16.7" customHeight="1" x14ac:dyDescent="0.2">
      <c r="B25" s="187" t="s">
        <v>156</v>
      </c>
      <c r="C25" s="269">
        <f t="shared" ref="C25:H25" si="4">SUM(C26:C28)</f>
        <v>118879000</v>
      </c>
      <c r="D25" s="207">
        <f t="shared" si="4"/>
        <v>117228000</v>
      </c>
      <c r="E25" s="207">
        <f t="shared" si="4"/>
        <v>110365000</v>
      </c>
      <c r="F25" s="207">
        <f t="shared" si="4"/>
        <v>127626000</v>
      </c>
      <c r="G25" s="207">
        <f t="shared" si="4"/>
        <v>125095000</v>
      </c>
      <c r="H25" s="129">
        <f t="shared" si="4"/>
        <v>132697000</v>
      </c>
      <c r="J25" s="270">
        <f>SUM(J26:J28)</f>
        <v>495783000</v>
      </c>
      <c r="L25" s="271">
        <f>SUM(L26:L28)</f>
        <v>515200000</v>
      </c>
    </row>
    <row r="26" spans="2:14" ht="16.7" customHeight="1" x14ac:dyDescent="0.2">
      <c r="B26" s="1" t="s">
        <v>157</v>
      </c>
      <c r="C26" s="268">
        <f>'2. Cons Stat of Income'!C20-'4. Cons Stat of CF'!C8</f>
        <v>113987000</v>
      </c>
      <c r="D26" s="201">
        <f>'2. Cons Stat of Income'!D20-'4. Cons Stat of CF'!D8</f>
        <v>112103000</v>
      </c>
      <c r="E26" s="201">
        <f>'2. Cons Stat of Income'!E20-'4. Cons Stat of CF'!E8</f>
        <v>105538000</v>
      </c>
      <c r="F26" s="201">
        <f>'2. Cons Stat of Income'!F20-'4. Cons Stat of CF'!F8</f>
        <v>121645000</v>
      </c>
      <c r="G26" s="201">
        <f>'2. Cons Stat of Income'!G20-'4. Cons Stat of CF'!G8</f>
        <v>117840000</v>
      </c>
      <c r="H26" s="138">
        <f>'2. Cons Stat of Income'!H20-'4. Cons Stat of CF'!H8</f>
        <v>127137000</v>
      </c>
      <c r="J26" s="139">
        <f>'2. Cons Stat of Income'!J20-'4. Cons Stat of CF'!J8</f>
        <v>472160000</v>
      </c>
      <c r="L26" s="140">
        <f>'2. Cons Stat of Income'!L20-'4. Cons Stat of CF'!L8</f>
        <v>490665000</v>
      </c>
    </row>
    <row r="27" spans="2:14" ht="16.7" customHeight="1" x14ac:dyDescent="0.2">
      <c r="B27" s="1" t="s">
        <v>158</v>
      </c>
      <c r="C27" s="268">
        <f>-('4. Cons Stat of CF'!C23+'4. Cons Stat of CF'!C24)</f>
        <v>1257000</v>
      </c>
      <c r="D27" s="201">
        <f>-('4. Cons Stat of CF'!D23+'4. Cons Stat of CF'!D24)</f>
        <v>1576000</v>
      </c>
      <c r="E27" s="201">
        <f>-('4. Cons Stat of CF'!E23+'4. Cons Stat of CF'!E24)</f>
        <v>1371000</v>
      </c>
      <c r="F27" s="201">
        <f>-('4. Cons Stat of CF'!F23+'4. Cons Stat of CF'!F24)</f>
        <v>2868000</v>
      </c>
      <c r="G27" s="201">
        <f>-('4. Cons Stat of CF'!G23+'4. Cons Stat of CF'!G24)</f>
        <v>4337000</v>
      </c>
      <c r="H27" s="138">
        <f>-('4. Cons Stat of CF'!H23+'4. Cons Stat of CF'!H24)</f>
        <v>3281000</v>
      </c>
      <c r="J27" s="139">
        <f>-('4. Cons Stat of CF'!J23+'4. Cons Stat of CF'!J24)</f>
        <v>11857000</v>
      </c>
      <c r="L27" s="140">
        <f>-('4. Cons Stat of CF'!L23+'4. Cons Stat of CF'!L24)</f>
        <v>10166000</v>
      </c>
    </row>
    <row r="28" spans="2:14" ht="16.7" customHeight="1" x14ac:dyDescent="0.2">
      <c r="B28" s="1" t="s">
        <v>45</v>
      </c>
      <c r="C28" s="268">
        <f>-'4. Cons Stat of CF'!C30</f>
        <v>3635000</v>
      </c>
      <c r="D28" s="201">
        <f>-'4. Cons Stat of CF'!D30</f>
        <v>3549000</v>
      </c>
      <c r="E28" s="201">
        <f>-'4. Cons Stat of CF'!E30</f>
        <v>3456000</v>
      </c>
      <c r="F28" s="201">
        <f>-'4. Cons Stat of CF'!F30</f>
        <v>3113000</v>
      </c>
      <c r="G28" s="201">
        <f>-'4. Cons Stat of CF'!G30</f>
        <v>2918000</v>
      </c>
      <c r="H28" s="138">
        <f>-'4. Cons Stat of CF'!H30</f>
        <v>2279000</v>
      </c>
      <c r="J28" s="139">
        <f>-'4. Cons Stat of CF'!J30</f>
        <v>11766000</v>
      </c>
      <c r="L28" s="140">
        <f>-'4. Cons Stat of CF'!L30</f>
        <v>14369000</v>
      </c>
    </row>
    <row r="29" spans="2:14" ht="6.6" customHeight="1" x14ac:dyDescent="0.2">
      <c r="C29" s="20"/>
      <c r="H29" s="288"/>
      <c r="J29" s="274"/>
      <c r="L29" s="275"/>
    </row>
    <row r="30" spans="2:14" ht="16.7" customHeight="1" thickBot="1" x14ac:dyDescent="0.25">
      <c r="B30" s="205" t="s">
        <v>159</v>
      </c>
      <c r="C30" s="276">
        <f t="shared" ref="C30:H30" si="5">C23-C25</f>
        <v>3314000</v>
      </c>
      <c r="D30" s="206">
        <f t="shared" si="5"/>
        <v>3415000</v>
      </c>
      <c r="E30" s="206">
        <f t="shared" si="5"/>
        <v>17093000</v>
      </c>
      <c r="F30" s="206">
        <f t="shared" si="5"/>
        <v>-2518000</v>
      </c>
      <c r="G30" s="206">
        <f t="shared" si="5"/>
        <v>-3023000</v>
      </c>
      <c r="H30" s="190">
        <f t="shared" si="5"/>
        <v>-13466000</v>
      </c>
      <c r="J30" s="277">
        <f>J23-J25</f>
        <v>-1914000</v>
      </c>
      <c r="L30" s="278">
        <f>L23-L25</f>
        <v>-63878000</v>
      </c>
    </row>
    <row r="31" spans="2:14" ht="16.7" customHeight="1" x14ac:dyDescent="0.2">
      <c r="B31" s="97"/>
      <c r="C31" s="47"/>
      <c r="D31" s="97"/>
      <c r="E31" s="97"/>
      <c r="F31" s="97"/>
      <c r="G31" s="47"/>
      <c r="H31" s="214"/>
      <c r="J31" s="181"/>
      <c r="L31" s="181"/>
      <c r="M31" s="2"/>
      <c r="N31" s="2"/>
    </row>
    <row r="32" spans="2:14" ht="16.7" customHeight="1" x14ac:dyDescent="0.2">
      <c r="C32" s="2"/>
      <c r="G32" s="2"/>
      <c r="M32" s="2"/>
      <c r="N32" s="2"/>
    </row>
    <row r="33" spans="2:14" ht="16.7" customHeight="1" x14ac:dyDescent="0.2">
      <c r="B33" s="197" t="s">
        <v>160</v>
      </c>
      <c r="C33" s="2"/>
      <c r="G33" s="2"/>
      <c r="M33" s="2"/>
      <c r="N33" s="2"/>
    </row>
    <row r="34" spans="2:14" ht="16.7" customHeight="1" thickBot="1" x14ac:dyDescent="0.25">
      <c r="B34" s="198" t="s">
        <v>161</v>
      </c>
      <c r="C34" s="5"/>
      <c r="G34" s="5"/>
      <c r="M34" s="86"/>
      <c r="N34" s="86"/>
    </row>
    <row r="35" spans="2:14" ht="16.7" customHeight="1" x14ac:dyDescent="0.2">
      <c r="B35" s="97" t="s">
        <v>162</v>
      </c>
      <c r="C35" s="279">
        <f>SUM('4. Cons Stat of CF'!C13:C15)-C11</f>
        <v>16504000</v>
      </c>
      <c r="D35" s="200">
        <f>SUM('4. Cons Stat of CF'!D13:D15)-D11</f>
        <v>-19899000</v>
      </c>
      <c r="E35" s="200">
        <f>SUM('4. Cons Stat of CF'!E13:E15)-E11</f>
        <v>-14618000</v>
      </c>
      <c r="F35" s="200">
        <f>SUM('4. Cons Stat of CF'!F13:F15)-F11</f>
        <v>-3726000</v>
      </c>
      <c r="G35" s="279">
        <f>SUM('4. Cons Stat of CF'!G13:G15)-G11</f>
        <v>7971000</v>
      </c>
      <c r="H35" s="113">
        <f>SUM('4. Cons Stat of CF'!H13:H15)-H11</f>
        <v>15597000</v>
      </c>
      <c r="J35" s="223">
        <f>SUM('4. Cons Stat of CF'!J13:J15)-J11</f>
        <v>5224000</v>
      </c>
      <c r="L35" s="224">
        <f>SUM('4. Cons Stat of CF'!L13:L15)-L11</f>
        <v>-552000</v>
      </c>
      <c r="M35" s="2"/>
      <c r="N35" s="2"/>
    </row>
    <row r="36" spans="2:14" ht="16.7" customHeight="1" x14ac:dyDescent="0.2">
      <c r="B36" s="1" t="s">
        <v>163</v>
      </c>
      <c r="C36" s="268">
        <f>SUM('4. Cons Stat of CF'!C18:C20)</f>
        <v>-1614000</v>
      </c>
      <c r="D36" s="201">
        <f>SUM('4. Cons Stat of CF'!D18:D20)</f>
        <v>-2208000</v>
      </c>
      <c r="E36" s="201">
        <f>SUM('4. Cons Stat of CF'!E18:E20)</f>
        <v>-1478000</v>
      </c>
      <c r="F36" s="201">
        <f>SUM('4. Cons Stat of CF'!F18:F20)</f>
        <v>-1615000</v>
      </c>
      <c r="G36" s="268">
        <f>SUM('4. Cons Stat of CF'!G18:G20)</f>
        <v>60000</v>
      </c>
      <c r="H36" s="234">
        <f>SUM('4. Cons Stat of CF'!H18:H20)</f>
        <v>147000</v>
      </c>
      <c r="J36" s="139">
        <f>SUM('4. Cons Stat of CF'!J18:J20)</f>
        <v>-2886000</v>
      </c>
      <c r="L36" s="140">
        <f>SUM('4. Cons Stat of CF'!L18:L20)</f>
        <v>-5877000</v>
      </c>
      <c r="M36" s="2"/>
      <c r="N36" s="2"/>
    </row>
    <row r="37" spans="2:14" ht="16.7" customHeight="1" x14ac:dyDescent="0.2">
      <c r="B37" s="1" t="s">
        <v>45</v>
      </c>
      <c r="C37" s="268">
        <f>-'4. Cons Stat of CF'!C30</f>
        <v>3635000</v>
      </c>
      <c r="D37" s="268">
        <f>-'4. Cons Stat of CF'!D30</f>
        <v>3549000</v>
      </c>
      <c r="E37" s="268">
        <f>-'4. Cons Stat of CF'!E30</f>
        <v>3456000</v>
      </c>
      <c r="F37" s="268">
        <f>-'4. Cons Stat of CF'!F30</f>
        <v>3113000</v>
      </c>
      <c r="G37" s="268">
        <f>-'4. Cons Stat of CF'!G30</f>
        <v>2918000</v>
      </c>
      <c r="H37" s="138">
        <f>-'4. Cons Stat of CF'!H30</f>
        <v>2279000</v>
      </c>
      <c r="J37" s="139">
        <f>-'4. Cons Stat of CF'!J30</f>
        <v>11766000</v>
      </c>
      <c r="L37" s="140">
        <f>-'4. Cons Stat of CF'!L30</f>
        <v>14369000</v>
      </c>
      <c r="M37" s="2"/>
      <c r="N37" s="2"/>
    </row>
    <row r="38" spans="2:14" ht="16.7" customHeight="1" x14ac:dyDescent="0.2">
      <c r="B38" s="1" t="s">
        <v>39</v>
      </c>
      <c r="C38" s="268">
        <f>'4. Cons Stat of CF'!C7+'4. Cons Stat of CF'!C9+'4. Cons Stat of CF'!C10+'4. Cons Stat of CF'!C11</f>
        <v>-19221000</v>
      </c>
      <c r="D38" s="268">
        <f>'4. Cons Stat of CF'!D7+'4. Cons Stat of CF'!D9+'4. Cons Stat of CF'!D10+'4. Cons Stat of CF'!D11</f>
        <v>-5981000</v>
      </c>
      <c r="E38" s="268">
        <f>'4. Cons Stat of CF'!E7+'4. Cons Stat of CF'!E9+'4. Cons Stat of CF'!E10+'4. Cons Stat of CF'!E11</f>
        <v>1984000</v>
      </c>
      <c r="F38" s="268">
        <f>'4. Cons Stat of CF'!F7+'4. Cons Stat of CF'!F9+'4. Cons Stat of CF'!F10+'4. Cons Stat of CF'!F11</f>
        <v>2086000</v>
      </c>
      <c r="G38" s="268">
        <f>'4. Cons Stat of CF'!G7+'4. Cons Stat of CF'!G9+'4. Cons Stat of CF'!G10+'4. Cons Stat of CF'!G11</f>
        <v>4053000</v>
      </c>
      <c r="H38" s="138">
        <f>'4. Cons Stat of CF'!H7+'4. Cons Stat of CF'!H9+'4. Cons Stat of CF'!H10+'4. Cons Stat of CF'!H11</f>
        <v>525000</v>
      </c>
      <c r="J38" s="139">
        <f>'4. Cons Stat of CF'!J7+'4. Cons Stat of CF'!J9+'4. Cons Stat of CF'!J10+'4. Cons Stat of CF'!J11</f>
        <v>8648000</v>
      </c>
      <c r="L38" s="140">
        <f>'4. Cons Stat of CF'!L7+'4. Cons Stat of CF'!L9+'4. Cons Stat of CF'!L10+'4. Cons Stat of CF'!L11</f>
        <v>14364000</v>
      </c>
      <c r="M38" s="2"/>
      <c r="N38" s="2"/>
    </row>
    <row r="39" spans="2:14" ht="16.7" customHeight="1" x14ac:dyDescent="0.2">
      <c r="B39" s="202" t="s">
        <v>164</v>
      </c>
      <c r="C39" s="280">
        <f>'4. Cons Stat of CF'!C52</f>
        <v>5849000</v>
      </c>
      <c r="D39" s="280">
        <f>'4. Cons Stat of CF'!D52</f>
        <v>6539000</v>
      </c>
      <c r="E39" s="280">
        <f>'4. Cons Stat of CF'!E52</f>
        <v>4043000</v>
      </c>
      <c r="F39" s="280">
        <f>'4. Cons Stat of CF'!F52</f>
        <v>5792000</v>
      </c>
      <c r="G39" s="280">
        <f>'4. Cons Stat of CF'!G52</f>
        <v>944000</v>
      </c>
      <c r="H39" s="126">
        <f>'4. Cons Stat of CF'!H52</f>
        <v>399000</v>
      </c>
      <c r="J39" s="281">
        <f>'4. Cons Stat of CF'!J52</f>
        <v>11178000</v>
      </c>
      <c r="L39" s="282">
        <f>'4. Cons Stat of CF'!L52</f>
        <v>12388000</v>
      </c>
      <c r="M39" s="2"/>
      <c r="N39" s="2"/>
    </row>
    <row r="40" spans="2:14" ht="16.7" customHeight="1" thickBot="1" x14ac:dyDescent="0.25">
      <c r="B40" s="205" t="s">
        <v>165</v>
      </c>
      <c r="C40" s="276">
        <f t="shared" ref="C40:H40" si="6">C30+SUM(C35:C39)</f>
        <v>8467000</v>
      </c>
      <c r="D40" s="276">
        <f t="shared" si="6"/>
        <v>-14585000</v>
      </c>
      <c r="E40" s="276">
        <f t="shared" si="6"/>
        <v>10480000</v>
      </c>
      <c r="F40" s="276">
        <f t="shared" si="6"/>
        <v>3132000</v>
      </c>
      <c r="G40" s="276">
        <f t="shared" si="6"/>
        <v>12923000</v>
      </c>
      <c r="H40" s="190">
        <f t="shared" si="6"/>
        <v>5481000</v>
      </c>
      <c r="J40" s="283">
        <f>J30+SUM(J35:J39)</f>
        <v>32016000</v>
      </c>
      <c r="L40" s="284">
        <f>L30+SUM(L35:L39)</f>
        <v>-29186000</v>
      </c>
      <c r="M40" s="86"/>
      <c r="N40" s="86"/>
    </row>
    <row r="41" spans="2:14" ht="16.7" customHeight="1" x14ac:dyDescent="0.2">
      <c r="B41" s="285"/>
      <c r="C41" s="47"/>
      <c r="D41" s="47"/>
      <c r="E41" s="47"/>
      <c r="F41" s="47"/>
      <c r="G41" s="47"/>
      <c r="H41" s="98"/>
      <c r="J41" s="181"/>
      <c r="L41" s="181"/>
      <c r="M41" s="2"/>
      <c r="N41" s="2"/>
    </row>
    <row r="42" spans="2:14" ht="16.7" customHeight="1" x14ac:dyDescent="0.2">
      <c r="C42" s="2"/>
      <c r="D42" s="2"/>
      <c r="E42" s="2"/>
      <c r="F42" s="2"/>
      <c r="G42" s="2"/>
      <c r="M42" s="2"/>
      <c r="N42" s="2"/>
    </row>
    <row r="43" spans="2:14" ht="16.7" customHeight="1" thickBot="1" x14ac:dyDescent="0.25">
      <c r="B43" s="198" t="s">
        <v>166</v>
      </c>
      <c r="C43" s="87"/>
      <c r="D43" s="87"/>
      <c r="E43" s="87"/>
      <c r="F43" s="87"/>
      <c r="G43" s="87"/>
      <c r="M43" s="2"/>
      <c r="N43" s="2"/>
    </row>
    <row r="44" spans="2:14" ht="16.7" customHeight="1" x14ac:dyDescent="0.2">
      <c r="B44" s="97" t="s">
        <v>45</v>
      </c>
      <c r="C44" s="279">
        <f>'4. Cons Stat of CF'!C30</f>
        <v>-3635000</v>
      </c>
      <c r="D44" s="279">
        <f>'4. Cons Stat of CF'!D30</f>
        <v>-3549000</v>
      </c>
      <c r="E44" s="279">
        <f>'4. Cons Stat of CF'!E30</f>
        <v>-3456000</v>
      </c>
      <c r="F44" s="279">
        <f>'4. Cons Stat of CF'!F30</f>
        <v>-3113000</v>
      </c>
      <c r="G44" s="279">
        <f>'4. Cons Stat of CF'!G30</f>
        <v>-2918000</v>
      </c>
      <c r="H44" s="113">
        <f>'4. Cons Stat of CF'!H30</f>
        <v>-2279000</v>
      </c>
      <c r="J44" s="223">
        <f>'4. Cons Stat of CF'!J30</f>
        <v>-11766000</v>
      </c>
      <c r="L44" s="224">
        <f>'4. Cons Stat of CF'!L30</f>
        <v>-14369000</v>
      </c>
      <c r="M44" s="2"/>
      <c r="N44" s="2"/>
    </row>
    <row r="45" spans="2:14" ht="16.7" customHeight="1" x14ac:dyDescent="0.2">
      <c r="B45" s="1" t="s">
        <v>46</v>
      </c>
      <c r="C45" s="268">
        <f>SUM('4. Cons Stat of CF'!C25:C26)+SUM('4. Cons Stat of CF'!C31:C32)</f>
        <v>937000</v>
      </c>
      <c r="D45" s="268">
        <f>SUM('4. Cons Stat of CF'!D25:D26)+SUM('4. Cons Stat of CF'!D31:D32)</f>
        <v>168000</v>
      </c>
      <c r="E45" s="268">
        <f>SUM('4. Cons Stat of CF'!E25:E26)+SUM('4. Cons Stat of CF'!E31:E32)</f>
        <v>14965000</v>
      </c>
      <c r="F45" s="268">
        <f>SUM('4. Cons Stat of CF'!F25:F26)+SUM('4. Cons Stat of CF'!F31:F32)</f>
        <v>368000</v>
      </c>
      <c r="G45" s="268"/>
      <c r="H45" s="138">
        <f>SUM('4. Cons Stat of CF'!H25:H26)+SUM('4. Cons Stat of CF'!H31:H32)</f>
        <v>-12060000</v>
      </c>
      <c r="J45" s="139">
        <f>SUM('4. Cons Stat of CF'!J25:J26)+SUM('4. Cons Stat of CF'!J31:J32)</f>
        <v>3273000</v>
      </c>
      <c r="L45" s="140">
        <f>SUM('4. Cons Stat of CF'!L25:L26)+SUM('4. Cons Stat of CF'!L31:L32)</f>
        <v>4443000</v>
      </c>
      <c r="M45" s="2"/>
      <c r="N45" s="2"/>
    </row>
    <row r="46" spans="2:14" ht="16.7" customHeight="1" x14ac:dyDescent="0.2">
      <c r="B46" s="1" t="s">
        <v>164</v>
      </c>
      <c r="C46" s="268">
        <f t="shared" ref="C46:H46" si="7">-C39</f>
        <v>-5849000</v>
      </c>
      <c r="D46" s="268">
        <f t="shared" si="7"/>
        <v>-6539000</v>
      </c>
      <c r="E46" s="268">
        <f t="shared" si="7"/>
        <v>-4043000</v>
      </c>
      <c r="F46" s="268">
        <f t="shared" si="7"/>
        <v>-5792000</v>
      </c>
      <c r="G46" s="268">
        <f t="shared" si="7"/>
        <v>-944000</v>
      </c>
      <c r="H46" s="138">
        <f t="shared" si="7"/>
        <v>-399000</v>
      </c>
      <c r="J46" s="139">
        <f>-J39</f>
        <v>-11178000</v>
      </c>
      <c r="L46" s="140">
        <f>-L39</f>
        <v>-12388000</v>
      </c>
      <c r="M46" s="2"/>
      <c r="N46" s="2"/>
    </row>
    <row r="47" spans="2:14" ht="16.7" customHeight="1" x14ac:dyDescent="0.2">
      <c r="B47" s="202" t="s">
        <v>47</v>
      </c>
      <c r="C47" s="280">
        <f>'4. Cons Stat of CF'!C37+('3. Cons Balance Sheet'!D20-'3. Cons Balance Sheet'!C20+'4. Cons Stat of CF'!C27)</f>
        <v>524000</v>
      </c>
      <c r="D47" s="280">
        <f>'4. Cons Stat of CF'!D37+('3. Cons Balance Sheet'!E20-'3. Cons Balance Sheet'!D20+'4. Cons Stat of CF'!D27)</f>
        <v>-1574000</v>
      </c>
      <c r="E47" s="280">
        <f>'4. Cons Stat of CF'!E37+('3. Cons Balance Sheet'!F20-'3. Cons Balance Sheet'!E20+'4. Cons Stat of CF'!E27)</f>
        <v>-425000</v>
      </c>
      <c r="F47" s="280">
        <f>'4. Cons Stat of CF'!F37+('3. Cons Balance Sheet'!G20-'3. Cons Balance Sheet'!F20+'4. Cons Stat of CF'!F27)</f>
        <v>214000</v>
      </c>
      <c r="G47" s="280">
        <f>'4. Cons Stat of CF'!G37+('3. Cons Balance Sheet'!H20-'3. Cons Balance Sheet'!G20+'4. Cons Stat of CF'!G27)</f>
        <v>307000</v>
      </c>
      <c r="H47" s="126">
        <f>'4. Cons Stat of CF'!H37+('3. Cons Balance Sheet'!I20-'3. Cons Balance Sheet'!H20+'4. Cons Stat of CF'!H27)</f>
        <v>-976000</v>
      </c>
      <c r="J47" s="281">
        <f>'4. Cons Stat of CF'!J37+('3. Cons Balance Sheet'!I20-'3. Cons Balance Sheet'!E20+'4. Cons Stat of CF'!J27)</f>
        <v>-880000</v>
      </c>
      <c r="L47" s="282">
        <v>-591000</v>
      </c>
      <c r="M47" s="2"/>
      <c r="N47" s="2"/>
    </row>
    <row r="48" spans="2:14" ht="16.7" customHeight="1" thickBot="1" x14ac:dyDescent="0.25">
      <c r="B48" s="205" t="s">
        <v>48</v>
      </c>
      <c r="C48" s="276">
        <f t="shared" ref="C48:H48" si="8">SUM(C40,C44:C47)</f>
        <v>444000</v>
      </c>
      <c r="D48" s="276">
        <f t="shared" si="8"/>
        <v>-26079000</v>
      </c>
      <c r="E48" s="276">
        <f t="shared" si="8"/>
        <v>17521000</v>
      </c>
      <c r="F48" s="276">
        <f t="shared" si="8"/>
        <v>-5191000</v>
      </c>
      <c r="G48" s="276">
        <f t="shared" si="8"/>
        <v>9368000</v>
      </c>
      <c r="H48" s="190">
        <f t="shared" si="8"/>
        <v>-10233000</v>
      </c>
      <c r="J48" s="283">
        <f>SUM(J40,J44:J47)</f>
        <v>11465000</v>
      </c>
      <c r="L48" s="284">
        <f>SUM(L40,L44:L47)</f>
        <v>-52091000</v>
      </c>
      <c r="M48" s="86"/>
      <c r="N48" s="86"/>
    </row>
    <row r="49" spans="2:14" ht="16.7" customHeight="1" x14ac:dyDescent="0.2">
      <c r="B49" s="97"/>
      <c r="C49" s="47"/>
      <c r="D49" s="47"/>
      <c r="E49" s="47"/>
      <c r="F49" s="47"/>
      <c r="G49" s="47"/>
      <c r="H49" s="98"/>
      <c r="J49" s="181"/>
      <c r="L49" s="181"/>
      <c r="M49" s="2"/>
      <c r="N49" s="2"/>
    </row>
    <row r="50" spans="2:14" ht="16.7" customHeight="1" x14ac:dyDescent="0.2">
      <c r="C50" s="2"/>
      <c r="D50" s="2"/>
      <c r="E50" s="2"/>
      <c r="F50" s="2"/>
      <c r="G50" s="2"/>
      <c r="M50" s="2"/>
      <c r="N50" s="2"/>
    </row>
    <row r="51" spans="2:14" ht="16.7" customHeight="1" thickBot="1" x14ac:dyDescent="0.25">
      <c r="B51" s="198" t="s">
        <v>167</v>
      </c>
      <c r="C51" s="5"/>
      <c r="D51" s="5"/>
      <c r="E51" s="5"/>
      <c r="F51" s="5"/>
      <c r="G51" s="5"/>
      <c r="M51" s="86"/>
      <c r="N51" s="86"/>
    </row>
    <row r="52" spans="2:14" ht="16.7" customHeight="1" x14ac:dyDescent="0.2">
      <c r="B52" s="97" t="s">
        <v>168</v>
      </c>
      <c r="C52" s="279">
        <f>-'3. Cons Balance Sheet'!D20+'3. Cons Balance Sheet'!C20</f>
        <v>-80000000</v>
      </c>
      <c r="D52" s="279">
        <f>-'3. Cons Balance Sheet'!E20+'3. Cons Balance Sheet'!D20</f>
        <v>45000000</v>
      </c>
      <c r="E52" s="279">
        <f>-'3. Cons Balance Sheet'!F20+'3. Cons Balance Sheet'!E20</f>
        <v>-60753000</v>
      </c>
      <c r="F52" s="279">
        <f>-'3. Cons Balance Sheet'!G20+'3. Cons Balance Sheet'!F20</f>
        <v>104008000</v>
      </c>
      <c r="G52" s="279">
        <f>-'3. Cons Balance Sheet'!H20+'3. Cons Balance Sheet'!G20</f>
        <v>-108109000</v>
      </c>
      <c r="H52" s="291">
        <f>-'3. Cons Balance Sheet'!I20+'3. Cons Balance Sheet'!H20</f>
        <v>8192000</v>
      </c>
      <c r="J52" s="223">
        <f>-'3. Cons Balance Sheet'!I20+'3. Cons Balance Sheet'!E20</f>
        <v>-56662000</v>
      </c>
      <c r="L52" s="224">
        <v>-21000000</v>
      </c>
      <c r="M52" s="2"/>
      <c r="N52" s="2"/>
    </row>
    <row r="53" spans="2:14" ht="16.7" customHeight="1" x14ac:dyDescent="0.2">
      <c r="B53" s="202" t="s">
        <v>145</v>
      </c>
      <c r="C53" s="280">
        <f>-'4. Cons Stat of CF'!C37</f>
        <v>-524000</v>
      </c>
      <c r="D53" s="280">
        <f>-'4. Cons Stat of CF'!D37</f>
        <v>1574000</v>
      </c>
      <c r="E53" s="280">
        <f>-'4. Cons Stat of CF'!E37</f>
        <v>425000</v>
      </c>
      <c r="F53" s="280">
        <f>-'4. Cons Stat of CF'!F37</f>
        <v>-214000</v>
      </c>
      <c r="G53" s="280">
        <f>-'4. Cons Stat of CF'!G37</f>
        <v>-307000</v>
      </c>
      <c r="H53" s="292">
        <f>-'4. Cons Stat of CF'!H37</f>
        <v>976000</v>
      </c>
      <c r="J53" s="281">
        <f>-'4. Cons Stat of CF'!J37</f>
        <v>880000</v>
      </c>
      <c r="L53" s="282">
        <f>-'4. Cons Stat of CF'!L37</f>
        <v>591000</v>
      </c>
      <c r="M53" s="2"/>
      <c r="N53" s="2"/>
    </row>
    <row r="54" spans="2:14" ht="16.7" customHeight="1" thickBot="1" x14ac:dyDescent="0.25">
      <c r="B54" s="205" t="s">
        <v>143</v>
      </c>
      <c r="C54" s="276">
        <f t="shared" ref="C54:H54" si="9">SUM(C48,C52:C53)</f>
        <v>-80080000</v>
      </c>
      <c r="D54" s="276">
        <f t="shared" si="9"/>
        <v>20495000</v>
      </c>
      <c r="E54" s="276">
        <f t="shared" si="9"/>
        <v>-42807000</v>
      </c>
      <c r="F54" s="276">
        <f t="shared" si="9"/>
        <v>98603000</v>
      </c>
      <c r="G54" s="276">
        <f t="shared" si="9"/>
        <v>-99048000</v>
      </c>
      <c r="H54" s="286">
        <f t="shared" si="9"/>
        <v>-1065000</v>
      </c>
      <c r="J54" s="283">
        <f>SUM(J48,J52:J53)</f>
        <v>-44317000</v>
      </c>
      <c r="L54" s="284">
        <f>SUM(L48,L52:L53)</f>
        <v>-72500000</v>
      </c>
      <c r="M54" s="86"/>
      <c r="N54" s="86"/>
    </row>
    <row r="55" spans="2:14" ht="16.7" customHeight="1" x14ac:dyDescent="0.2">
      <c r="B55" s="97"/>
      <c r="C55" s="97"/>
      <c r="D55" s="97"/>
      <c r="E55" s="97"/>
      <c r="F55" s="97"/>
      <c r="G55" s="97"/>
      <c r="H55" s="97"/>
      <c r="J55" s="181"/>
      <c r="L55" s="181"/>
    </row>
    <row r="56" spans="2:14" ht="16.7" customHeight="1" x14ac:dyDescent="0.2"/>
    <row r="57" spans="2:14" ht="16.7" customHeight="1" x14ac:dyDescent="0.2"/>
    <row r="58" spans="2:14" ht="16.7" customHeight="1" x14ac:dyDescent="0.2"/>
    <row r="59" spans="2:14" ht="16.7" customHeight="1" x14ac:dyDescent="0.2"/>
    <row r="60" spans="2:14" ht="16.7" customHeight="1" x14ac:dyDescent="0.2"/>
    <row r="61" spans="2:14" ht="16.7" customHeight="1" x14ac:dyDescent="0.2"/>
    <row r="62" spans="2:14" ht="16.7" customHeight="1" x14ac:dyDescent="0.2"/>
    <row r="63" spans="2:14" ht="16.7" customHeight="1" x14ac:dyDescent="0.2"/>
    <row r="64" spans="2:14" ht="16.7" customHeight="1" x14ac:dyDescent="0.2"/>
    <row r="65" ht="16.7" customHeight="1" x14ac:dyDescent="0.2"/>
    <row r="66" ht="16.7" customHeight="1" x14ac:dyDescent="0.2"/>
    <row r="67" ht="16.7" customHeight="1" x14ac:dyDescent="0.2"/>
    <row r="68" ht="16.7" customHeight="1" x14ac:dyDescent="0.2"/>
    <row r="69" ht="16.7" customHeight="1" x14ac:dyDescent="0.2"/>
    <row r="70" ht="16.7" customHeight="1" x14ac:dyDescent="0.2"/>
    <row r="71" ht="16.7" customHeight="1" x14ac:dyDescent="0.2"/>
    <row r="72" ht="16.7" customHeight="1" x14ac:dyDescent="0.2"/>
    <row r="73" ht="16.7" customHeight="1" x14ac:dyDescent="0.2"/>
    <row r="74" ht="16.7" customHeight="1" x14ac:dyDescent="0.2"/>
    <row r="75" ht="16.7" customHeight="1" x14ac:dyDescent="0.2"/>
    <row r="76" ht="16.7" customHeight="1" x14ac:dyDescent="0.2"/>
    <row r="77" ht="16.7" customHeight="1" x14ac:dyDescent="0.2"/>
    <row r="78" ht="16.7" customHeight="1" x14ac:dyDescent="0.2"/>
    <row r="79" ht="16.7" customHeight="1" x14ac:dyDescent="0.2"/>
    <row r="80" ht="16.7" customHeight="1" x14ac:dyDescent="0.2"/>
    <row r="81" ht="16.7" customHeight="1" x14ac:dyDescent="0.2"/>
    <row r="82" ht="16.7" customHeight="1" x14ac:dyDescent="0.2"/>
    <row r="83" ht="16.7" customHeight="1" x14ac:dyDescent="0.2"/>
    <row r="84" ht="16.7" customHeight="1" x14ac:dyDescent="0.2"/>
    <row r="85" ht="16.7" customHeight="1" x14ac:dyDescent="0.2"/>
    <row r="86" ht="16.7" customHeight="1" x14ac:dyDescent="0.2"/>
    <row r="87" ht="16.7" customHeight="1" x14ac:dyDescent="0.2"/>
    <row r="88" ht="16.7" customHeight="1" x14ac:dyDescent="0.2"/>
    <row r="89" ht="16.7" customHeight="1" x14ac:dyDescent="0.2"/>
    <row r="90" ht="16.7" customHeight="1" x14ac:dyDescent="0.2"/>
    <row r="91" ht="16.7" customHeight="1" x14ac:dyDescent="0.2"/>
  </sheetData>
  <mergeCells count="1">
    <mergeCell ref="B2:D2"/>
  </mergeCells>
  <pageMargins left="0.75" right="0.75" top="1" bottom="1" header="0.5" footer="0.5"/>
  <pageSetup orientation="portrait" r:id="rId1"/>
  <ignoredErrors>
    <ignoredError sqref="C35:L36 C45:F45 H45:L4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7BBD96B89DE479B2BD407CBA1FA48" ma:contentTypeVersion="17" ma:contentTypeDescription="Create a new document." ma:contentTypeScope="" ma:versionID="930c2cba34ec345c4ea2fecd4f652d13">
  <xsd:schema xmlns:xsd="http://www.w3.org/2001/XMLSchema" xmlns:xs="http://www.w3.org/2001/XMLSchema" xmlns:p="http://schemas.microsoft.com/office/2006/metadata/properties" xmlns:ns2="e3dbfc16-9d4f-40c7-9a4e-1f2cc64da845" xmlns:ns3="1e77aff3-56fb-459a-8532-f6248deba525" xmlns:ns4="57540675-3fe8-479f-bd61-7a22e50ebb84" targetNamespace="http://schemas.microsoft.com/office/2006/metadata/properties" ma:root="true" ma:fieldsID="c00a15068e1518a15298c1e5a603b007" ns2:_="" ns3:_="" ns4:_="">
    <xsd:import namespace="e3dbfc16-9d4f-40c7-9a4e-1f2cc64da845"/>
    <xsd:import namespace="1e77aff3-56fb-459a-8532-f6248deba525"/>
    <xsd:import namespace="57540675-3fe8-479f-bd61-7a22e50ebb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PreviousStatu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bfc16-9d4f-40c7-9a4e-1f2cc64da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cda2602-2831-4bd4-98ec-7e296caae3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eviousStatus" ma:index="19" nillable="true" ma:displayName="PreviousStatus" ma:internalName="PreviousStatu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40675-3fe8-479f-bd61-7a22e50ebb84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21973b4-1cd7-4ee3-bc52-36e4c79d9982}" ma:internalName="TaxCatchAll" ma:showField="CatchAllData" ma:web="1e77aff3-56fb-459a-8532-f6248deb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540675-3fe8-479f-bd61-7a22e50ebb84" xsi:nil="true"/>
    <lcf76f155ced4ddcb4097134ff3c332f xmlns="e3dbfc16-9d4f-40c7-9a4e-1f2cc64da845">
      <Terms xmlns="http://schemas.microsoft.com/office/infopath/2007/PartnerControls"/>
    </lcf76f155ced4ddcb4097134ff3c332f>
    <SharedWithUsers xmlns="1e77aff3-56fb-459a-8532-f6248deba525">
      <UserInfo>
        <DisplayName>Freek Borst</DisplayName>
        <AccountId>916</AccountId>
        <AccountType/>
      </UserInfo>
    </SharedWithUsers>
    <PreviousStatus xmlns="1e77aff3-56fb-459a-8532-f6248deba525" xsi:nil="true"/>
  </documentManagement>
</p:properties>
</file>

<file path=customXml/itemProps1.xml><?xml version="1.0" encoding="utf-8"?>
<ds:datastoreItem xmlns:ds="http://schemas.openxmlformats.org/officeDocument/2006/customXml" ds:itemID="{D4AB0E0B-7C1E-4F30-9C0B-B54A2E0C69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FA1CCB-70B3-481D-997C-AA7A314671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dbfc16-9d4f-40c7-9a4e-1f2cc64da845"/>
    <ds:schemaRef ds:uri="1e77aff3-56fb-459a-8532-f6248deba525"/>
    <ds:schemaRef ds:uri="57540675-3fe8-479f-bd61-7a22e50ebb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7CAA9F-56B8-4F39-AAC7-EAF7FE135C52}">
  <ds:schemaRefs>
    <ds:schemaRef ds:uri="1e77aff3-56fb-459a-8532-f6248deba525"/>
    <ds:schemaRef ds:uri="http://purl.org/dc/dcmitype/"/>
    <ds:schemaRef ds:uri="http://purl.org/dc/terms/"/>
    <ds:schemaRef ds:uri="e3dbfc16-9d4f-40c7-9a4e-1f2cc64da845"/>
    <ds:schemaRef ds:uri="57540675-3fe8-479f-bd61-7a22e50ebb84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1. Key figures table</vt:lpstr>
      <vt:lpstr>2. Cons Stat of Income</vt:lpstr>
      <vt:lpstr>3. Cons Balance Sheet</vt:lpstr>
      <vt:lpstr>4. Cons Stat of CF</vt:lpstr>
      <vt:lpstr>5. Operational performance</vt:lpstr>
    </vt:vector>
  </TitlesOfParts>
  <Manager/>
  <Company>Workiva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Freek Borst</cp:lastModifiedBy>
  <cp:revision>2</cp:revision>
  <dcterms:created xsi:type="dcterms:W3CDTF">2024-02-02T13:13:12Z</dcterms:created>
  <dcterms:modified xsi:type="dcterms:W3CDTF">2024-02-02T13:34:55Z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0x01010063F7BBD96B89DE479B2BD407CBA1FA48</vt:lpwstr>
  </property>
  <property fmtid="{D5CDD505-2E9C-101B-9397-08002B2CF9AE}" pid="3" name="MediaServiceImageTags">
    <vt:lpwstr/>
  </property>
</Properties>
</file>